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19200" windowHeight="7380"/>
  </bookViews>
  <sheets>
    <sheet name="форма 5" sheetId="2" r:id="rId1"/>
    <sheet name="ауп" sheetId="4" r:id="rId2"/>
    <sheet name="себест ЖГУ+101" sheetId="3" r:id="rId3"/>
  </sheets>
  <externalReferences>
    <externalReference r:id="rId4"/>
    <externalReference r:id="rId5"/>
  </externalReferences>
  <definedNames>
    <definedName name="АБП">'[1]Служебный ФКРБ'!$A$2:$A$136</definedName>
    <definedName name="ВидПредмета">'[1]Вид предмета'!$A$1:$A$3</definedName>
    <definedName name="_xlnm.Print_Titles" localSheetId="0">'форма 5'!$A:$C,'форма 5'!$10:$10</definedName>
    <definedName name="Источник">'[1]Источник финансирования'!$A$1:$A$6</definedName>
    <definedName name="КАТО">[1]КАТО!$A$2:$A$17162</definedName>
    <definedName name="Месяц">[1]Месяцы!$A$1:$A$13</definedName>
    <definedName name="_xlnm.Print_Area" localSheetId="0">'форма 5'!$A$9:$F$143</definedName>
    <definedName name="Обоснование">OFFSET([2]ОПГЗ!$A$1,MATCH('[2]План ГЗ'!$P1,[2]ОПГЗ!$A$1:$A$65536,0)-1,1,COUNTIF([2]ОПГЗ!$A$1:$A$65536,'[2]План ГЗ'!$P1),1)</definedName>
    <definedName name="Подпрограмма">'[1]Служебный ФКРБ'!$C$2:$C$31</definedName>
    <definedName name="Программа">'[1]Служебный ФКРБ'!$B$2:$B$145</definedName>
    <definedName name="Специфика">[1]ЭКРБ!$A$1:$A$87</definedName>
    <definedName name="Способ">'[2]Способ закупки'!$A$1:$A$14</definedName>
    <definedName name="Тип_пункта">'[1]Тип пункта плана'!$A$1:$A$3</definedName>
  </definedNames>
  <calcPr calcId="144525"/>
</workbook>
</file>

<file path=xl/calcChain.xml><?xml version="1.0" encoding="utf-8"?>
<calcChain xmlns="http://schemas.openxmlformats.org/spreadsheetml/2006/main">
  <c r="E11" i="2" l="1"/>
  <c r="E12" i="2"/>
  <c r="E122" i="2" l="1"/>
  <c r="F14" i="2" l="1"/>
  <c r="F15" i="2"/>
  <c r="F16" i="2"/>
  <c r="F20" i="2"/>
  <c r="F22" i="2"/>
  <c r="F23" i="2"/>
  <c r="F25" i="2"/>
  <c r="F29" i="2"/>
  <c r="F34" i="2"/>
  <c r="F35" i="2"/>
  <c r="F36" i="2"/>
  <c r="F43" i="2"/>
  <c r="F45" i="2"/>
  <c r="F46" i="2"/>
  <c r="F47" i="2"/>
  <c r="F48" i="2"/>
  <c r="F49" i="2"/>
  <c r="F50" i="2"/>
  <c r="F51" i="2"/>
  <c r="F59" i="2"/>
  <c r="F60" i="2"/>
  <c r="F61" i="2"/>
  <c r="F65" i="2"/>
  <c r="F66" i="2"/>
  <c r="F68" i="2"/>
  <c r="F69" i="2"/>
  <c r="F70" i="2"/>
  <c r="F71" i="2"/>
  <c r="F72" i="2"/>
  <c r="F83" i="2"/>
  <c r="F86" i="2"/>
  <c r="F120" i="2"/>
  <c r="F121" i="2"/>
  <c r="E75" i="2"/>
  <c r="C57" i="4"/>
  <c r="E108" i="2"/>
  <c r="E85" i="2" s="1"/>
  <c r="E79" i="2"/>
  <c r="F79" i="2" s="1"/>
  <c r="E64" i="2"/>
  <c r="F64" i="2" s="1"/>
  <c r="E37" i="2"/>
  <c r="E27" i="2"/>
  <c r="E24" i="2"/>
  <c r="E19" i="2"/>
  <c r="D51" i="4"/>
  <c r="C51" i="4"/>
  <c r="G42" i="4"/>
  <c r="D41" i="4"/>
  <c r="C41" i="4"/>
  <c r="D20" i="4"/>
  <c r="D13" i="4"/>
  <c r="D57" i="4" s="1"/>
  <c r="C13" i="4"/>
  <c r="C45" i="3"/>
  <c r="C64" i="3" s="1"/>
  <c r="D40" i="3"/>
  <c r="D64" i="3" s="1"/>
  <c r="D33" i="3"/>
  <c r="D9" i="3"/>
  <c r="C9" i="3"/>
  <c r="C33" i="3" s="1"/>
  <c r="C65" i="3" s="1"/>
  <c r="D122" i="2"/>
  <c r="F122" i="2" s="1"/>
  <c r="D85" i="2"/>
  <c r="D75" i="2"/>
  <c r="D57" i="2" s="1"/>
  <c r="F57" i="2" s="1"/>
  <c r="D21" i="2"/>
  <c r="F21" i="2" s="1"/>
  <c r="F85" i="2" l="1"/>
  <c r="F75" i="2"/>
  <c r="D65" i="3"/>
  <c r="D37" i="2"/>
  <c r="F37" i="2" s="1"/>
  <c r="D27" i="2"/>
  <c r="F27" i="2" s="1"/>
  <c r="D24" i="2"/>
  <c r="F24" i="2" s="1"/>
  <c r="D19" i="2"/>
  <c r="F19" i="2" s="1"/>
  <c r="D12" i="2"/>
  <c r="F12" i="2" s="1"/>
  <c r="D11" i="2" l="1"/>
  <c r="F11" i="2" s="1"/>
  <c r="D56" i="2" l="1"/>
  <c r="F56" i="2" l="1"/>
  <c r="D119" i="2"/>
  <c r="F119" i="2" s="1"/>
</calcChain>
</file>

<file path=xl/sharedStrings.xml><?xml version="1.0" encoding="utf-8"?>
<sst xmlns="http://schemas.openxmlformats.org/spreadsheetml/2006/main" count="515" uniqueCount="320">
  <si>
    <t>№№</t>
  </si>
  <si>
    <t>Наименование показателей тарифной сметы</t>
  </si>
  <si>
    <t>Единица измерения</t>
  </si>
  <si>
    <t>Отклонение в процентах</t>
  </si>
  <si>
    <t>Причины отклонения</t>
  </si>
  <si>
    <t>I</t>
  </si>
  <si>
    <t>Тысяч тенге</t>
  </si>
  <si>
    <t>ОСМС</t>
  </si>
  <si>
    <t>Амортизация</t>
  </si>
  <si>
    <t>Текущий ремонт</t>
  </si>
  <si>
    <t>Охрана труда и техника безопасности</t>
  </si>
  <si>
    <t>II</t>
  </si>
  <si>
    <t>ГСМ</t>
  </si>
  <si>
    <t>Заработная плата административного персонала</t>
  </si>
  <si>
    <t>Командировочные расходы</t>
  </si>
  <si>
    <t>Услуги связи</t>
  </si>
  <si>
    <t>Канцелярские товары</t>
  </si>
  <si>
    <t>Страхование работников АУП</t>
  </si>
  <si>
    <t>Услуги дезинфекции и дератизации</t>
  </si>
  <si>
    <t>III</t>
  </si>
  <si>
    <t>Всего затрат на предоставление услуг</t>
  </si>
  <si>
    <t>VII</t>
  </si>
  <si>
    <t>Всего доходов</t>
  </si>
  <si>
    <t>VIII</t>
  </si>
  <si>
    <t xml:space="preserve">Объем предоставляемых услуг </t>
  </si>
  <si>
    <t>Тыс.м3</t>
  </si>
  <si>
    <t>Тариф (без налога на добавленную стоимость)</t>
  </si>
  <si>
    <t>Тенге/м3</t>
  </si>
  <si>
    <t xml:space="preserve">Костанайского филиала РГП на ПХВ  "Казводхоз" на услуги по регулированию  поверхностного стока </t>
  </si>
  <si>
    <t>Затраты на производство товаров и предоставление услуг, 
всего в том числе</t>
  </si>
  <si>
    <t>тыс.тенге</t>
  </si>
  <si>
    <t>Материальные затраты, всего 
в том числе</t>
  </si>
  <si>
    <t>1.1</t>
  </si>
  <si>
    <t>Сырье и материалы</t>
  </si>
  <si>
    <t>1.2</t>
  </si>
  <si>
    <t>1.3</t>
  </si>
  <si>
    <t>Электроэнергия</t>
  </si>
  <si>
    <t>1.4</t>
  </si>
  <si>
    <t>Запасные части</t>
  </si>
  <si>
    <t>1.5</t>
  </si>
  <si>
    <t>Прочие материалы</t>
  </si>
  <si>
    <t>1.6</t>
  </si>
  <si>
    <t>Топливо</t>
  </si>
  <si>
    <t>Затраты на оплату труда, всего 
в том числе</t>
  </si>
  <si>
    <t>2.1</t>
  </si>
  <si>
    <t>Заработная плата</t>
  </si>
  <si>
    <t>2.2</t>
  </si>
  <si>
    <t>Социальный налог/Соц.отчисл</t>
  </si>
  <si>
    <t>2.3</t>
  </si>
  <si>
    <t>Ремонт, всего 
в том числе</t>
  </si>
  <si>
    <t>4.1</t>
  </si>
  <si>
    <t>4.2</t>
  </si>
  <si>
    <t>Капитальный ремонт</t>
  </si>
  <si>
    <t>Прочие затраты, всего 
в том числе</t>
  </si>
  <si>
    <t>5.1</t>
  </si>
  <si>
    <t>Выплаты, в случаях, когда постоянная работа протекает в пути или имеет разъездной характер</t>
  </si>
  <si>
    <t>5.2</t>
  </si>
  <si>
    <t>5.4</t>
  </si>
  <si>
    <t>Плата за пользование водными ресурсами</t>
  </si>
  <si>
    <t>5.6</t>
  </si>
  <si>
    <t>Услуги банка</t>
  </si>
  <si>
    <t>5.7</t>
  </si>
  <si>
    <t>Эмиссия в окружающую среду</t>
  </si>
  <si>
    <t>5.8</t>
  </si>
  <si>
    <t>Налоги и платежи в бюджет</t>
  </si>
  <si>
    <t>5.9</t>
  </si>
  <si>
    <t>Обязательное страхование автотранспорта</t>
  </si>
  <si>
    <t>5.10</t>
  </si>
  <si>
    <t>Техосмотр автомашин</t>
  </si>
  <si>
    <t>5.11</t>
  </si>
  <si>
    <t>Расходы на ремонт и обслуживание оргтехники</t>
  </si>
  <si>
    <t>Другие затраты (необходимо расшифровать)</t>
  </si>
  <si>
    <t>6.1</t>
  </si>
  <si>
    <t>Затраты на экологию</t>
  </si>
  <si>
    <t>6.2</t>
  </si>
  <si>
    <t>6.3</t>
  </si>
  <si>
    <t>6.4</t>
  </si>
  <si>
    <t>Аренда GPS трекеров</t>
  </si>
  <si>
    <t>6.5</t>
  </si>
  <si>
    <t>Аттестация гидропостов</t>
  </si>
  <si>
    <t>6.7</t>
  </si>
  <si>
    <t>6.8</t>
  </si>
  <si>
    <t>Прочие (расшифровать)</t>
  </si>
  <si>
    <t>6.9</t>
  </si>
  <si>
    <t>обследование энергооборудования</t>
  </si>
  <si>
    <t>6.10</t>
  </si>
  <si>
    <t>пропуск паводковых вод</t>
  </si>
  <si>
    <t>6.11</t>
  </si>
  <si>
    <t>обслуживание пожарной сигнализации</t>
  </si>
  <si>
    <t>6.12</t>
  </si>
  <si>
    <t>услуги по ежегодному медосмотру</t>
  </si>
  <si>
    <t>6.13</t>
  </si>
  <si>
    <t>обслуживание тревожной кнопки</t>
  </si>
  <si>
    <t>6.14</t>
  </si>
  <si>
    <t>утилизация</t>
  </si>
  <si>
    <t>6.15</t>
  </si>
  <si>
    <t>страхование ГПО</t>
  </si>
  <si>
    <t>6.16</t>
  </si>
  <si>
    <t>Расходы периода,
всего</t>
  </si>
  <si>
    <t>Общие и административные расходы, всего
в том числе</t>
  </si>
  <si>
    <t>7.1</t>
  </si>
  <si>
    <t>7.2</t>
  </si>
  <si>
    <t>7.3</t>
  </si>
  <si>
    <t>7.4</t>
  </si>
  <si>
    <t>7.5</t>
  </si>
  <si>
    <t>7.6</t>
  </si>
  <si>
    <t>7.7</t>
  </si>
  <si>
    <t>7.8</t>
  </si>
  <si>
    <t>Социальный налог</t>
  </si>
  <si>
    <t>7.9</t>
  </si>
  <si>
    <t>7.10</t>
  </si>
  <si>
    <t>7.11</t>
  </si>
  <si>
    <t>7.12</t>
  </si>
  <si>
    <t>7.13</t>
  </si>
  <si>
    <t>7.14</t>
  </si>
  <si>
    <t>Коммунальные услуги</t>
  </si>
  <si>
    <t>7.15</t>
  </si>
  <si>
    <t>7.16</t>
  </si>
  <si>
    <t>Налог на охрану окружающей среды</t>
  </si>
  <si>
    <t>7.17</t>
  </si>
  <si>
    <t>7.18</t>
  </si>
  <si>
    <t>Налоги, всего в том числе</t>
  </si>
  <si>
    <t>7.18.1.</t>
  </si>
  <si>
    <t>имущественный налог</t>
  </si>
  <si>
    <t>7.18.2.</t>
  </si>
  <si>
    <t>транспортный налог</t>
  </si>
  <si>
    <t>7.18.3.</t>
  </si>
  <si>
    <t>земельный налог</t>
  </si>
  <si>
    <t>7.18.4.</t>
  </si>
  <si>
    <t>плата за загрязнение</t>
  </si>
  <si>
    <t>7.19.</t>
  </si>
  <si>
    <t>Плата за использование радиочастотного спектра</t>
  </si>
  <si>
    <t>8</t>
  </si>
  <si>
    <t>Другие расходы, всего
в том числе</t>
  </si>
  <si>
    <t>8.1</t>
  </si>
  <si>
    <t>Подписка/периодическая печать</t>
  </si>
  <si>
    <t>8.2</t>
  </si>
  <si>
    <t>Обслуживание базы закон+ параграф</t>
  </si>
  <si>
    <t>8.3</t>
  </si>
  <si>
    <t>Подготовка кадров, повышение квалификации</t>
  </si>
  <si>
    <t>8.4</t>
  </si>
  <si>
    <t>обслуживание орг.техники</t>
  </si>
  <si>
    <t>8.4.1</t>
  </si>
  <si>
    <t>тех.обслуж кассов аппар</t>
  </si>
  <si>
    <t>8.4.2</t>
  </si>
  <si>
    <t>8.4.3</t>
  </si>
  <si>
    <t xml:space="preserve">Объявление в газету </t>
  </si>
  <si>
    <t>8.4.4</t>
  </si>
  <si>
    <t>8.4.5</t>
  </si>
  <si>
    <t>бутилированная вода</t>
  </si>
  <si>
    <t>8.4.6</t>
  </si>
  <si>
    <t>новогодние подрки</t>
  </si>
  <si>
    <t>8.4.7</t>
  </si>
  <si>
    <t>день пожилых</t>
  </si>
  <si>
    <t>8.4.8</t>
  </si>
  <si>
    <t>госпошлина</t>
  </si>
  <si>
    <t>8.4.9</t>
  </si>
  <si>
    <t>нотариальн.услуги</t>
  </si>
  <si>
    <t>принято ДАРЕМ (приказ № 262-ОД от 04.11.2020 г)</t>
  </si>
  <si>
    <t>Факт</t>
  </si>
  <si>
    <t>Автотранспортные услуги</t>
  </si>
  <si>
    <t>8.4.10</t>
  </si>
  <si>
    <t>Расшифровка Себестоимости реализованной продукции</t>
  </si>
  <si>
    <t>на 31.12.2021год</t>
  </si>
  <si>
    <t>№пп</t>
  </si>
  <si>
    <t>Наименование статей затрат</t>
  </si>
  <si>
    <t>Сумма</t>
  </si>
  <si>
    <t>Износ основных средств</t>
  </si>
  <si>
    <t>ТАРИФ</t>
  </si>
  <si>
    <t>Аттестация измерительного, контрольного, лабораторного прочего оборудования</t>
  </si>
  <si>
    <t>Запчасти</t>
  </si>
  <si>
    <t>Оплата труда работников состоящих в штате</t>
  </si>
  <si>
    <t>242,884 резерв по отпускам</t>
  </si>
  <si>
    <t>10446,847 зп</t>
  </si>
  <si>
    <t xml:space="preserve">Социальный налог </t>
  </si>
  <si>
    <t>Социальные отчисления</t>
  </si>
  <si>
    <t>Обязательное отчисление на социальное мед.страхование</t>
  </si>
  <si>
    <t>Испытание измерительного и прочего оборудования</t>
  </si>
  <si>
    <t>Монтаж ,наладка, техобслуживание видеонаблюдения  обслуживание тревожной кнопки</t>
  </si>
  <si>
    <t>Медицинский осмотр</t>
  </si>
  <si>
    <t>Канцелярские расходы</t>
  </si>
  <si>
    <t>Охрана объекта</t>
  </si>
  <si>
    <t>Обслуживание и ремонт пожарной сигнализации заправка огнетуш</t>
  </si>
  <si>
    <t>Страхование автотранспорта</t>
  </si>
  <si>
    <t>Спецодежда, спецобувь,защитные и спец. средства</t>
  </si>
  <si>
    <t>Повышение квалификации</t>
  </si>
  <si>
    <t>Противопаводковые мероприятия</t>
  </si>
  <si>
    <t>Текущии ремонт зданий</t>
  </si>
  <si>
    <t>офис, обой</t>
  </si>
  <si>
    <t>Текущии ремонт сооружений</t>
  </si>
  <si>
    <t>Текущии ремонти обслуживание оборудования</t>
  </si>
  <si>
    <t>Текущии ремонт и обслуживание транспорта и техники</t>
  </si>
  <si>
    <t>Уаз045</t>
  </si>
  <si>
    <t>Утилизация шин</t>
  </si>
  <si>
    <t>Технический осмотр автотранспорта</t>
  </si>
  <si>
    <t>Техобслуживание транспорта GPS</t>
  </si>
  <si>
    <t>Итого</t>
  </si>
  <si>
    <t>Абонентская плата ,междугородние переговоры за услуги связи</t>
  </si>
  <si>
    <t>101пп</t>
  </si>
  <si>
    <t>Амортизация  основных средств</t>
  </si>
  <si>
    <t>Прочии расход (содержание ЦА)</t>
  </si>
  <si>
    <t>87070,534 зп</t>
  </si>
  <si>
    <t>резерв</t>
  </si>
  <si>
    <t>Медицинсктий осмотр</t>
  </si>
  <si>
    <t>Обслуживание программного обеспечения 1С Облако</t>
  </si>
  <si>
    <t xml:space="preserve">Прочие материалы </t>
  </si>
  <si>
    <t>Противопаводковые мероприятия (договор ГПХ)</t>
  </si>
  <si>
    <t>Работы по монтажу,внедрение автоматиз.систем ГПХ договор</t>
  </si>
  <si>
    <t>Техподдержка сайта Документолог</t>
  </si>
  <si>
    <t>Обязательное страхование от несчастных случаеве работников</t>
  </si>
  <si>
    <t>Текущии ремонт сооружений                                3938,678</t>
  </si>
  <si>
    <t>с экономии</t>
  </si>
  <si>
    <t>Нанесение антикорроз КЖГУ</t>
  </si>
  <si>
    <t>Текущии ремонт здании                                        770,000</t>
  </si>
  <si>
    <t xml:space="preserve"> С Экономии</t>
  </si>
  <si>
    <t>ремонт кровли Агу</t>
  </si>
  <si>
    <t>129,900 КГУ кабель</t>
  </si>
  <si>
    <t>Текущии ремонти обслуживание оборудования    1736,959</t>
  </si>
  <si>
    <t>Адат ТОО и КЕЛО договора 2020г</t>
  </si>
  <si>
    <t>499,500+524,315 экономия с 2020г</t>
  </si>
  <si>
    <t>Техобслуживание транспорта (Услуга GPS)</t>
  </si>
  <si>
    <t>Улуги по распространению периодических печатных издании</t>
  </si>
  <si>
    <t xml:space="preserve"> Журнал водное х-во 5,750+120,000</t>
  </si>
  <si>
    <t>Итого себестоимость</t>
  </si>
  <si>
    <t>Директор  филиала:Абдикамитов Даурен Баяхметович</t>
  </si>
  <si>
    <t>                    (фамилия, имя, отчество)                                                                                                                 (подпись)</t>
  </si>
  <si>
    <t>Главный бухгалтер: Оспанова Шнар Беккожевна</t>
  </si>
  <si>
    <t>Место печати</t>
  </si>
  <si>
    <t>Экономия 2 436 227 тенге. за 2020 год</t>
  </si>
  <si>
    <t>2490715 без ндс потрачен 2021</t>
  </si>
  <si>
    <t>54488 разница</t>
  </si>
  <si>
    <t>Костанайский филиал РГП "Казводхоз"</t>
  </si>
  <si>
    <t>Расшифровка  Административных расходов к строке № 014 Отчета о Прибылях и убытках</t>
  </si>
  <si>
    <t>в  тыс.тенге</t>
  </si>
  <si>
    <t>Административные расходы</t>
  </si>
  <si>
    <t>Амортизация основных средств</t>
  </si>
  <si>
    <t>Аудиторские услуги</t>
  </si>
  <si>
    <t>Бутилированная питьевая вода</t>
  </si>
  <si>
    <t xml:space="preserve">Водоснабжение </t>
  </si>
  <si>
    <t>Вывоз мусора</t>
  </si>
  <si>
    <t>Госпошлина для подачи искавого заявления</t>
  </si>
  <si>
    <t>17467,504+455,620</t>
  </si>
  <si>
    <t>резерв по отпускам</t>
  </si>
  <si>
    <t>Земельный налог</t>
  </si>
  <si>
    <t>Налог на имущество</t>
  </si>
  <si>
    <t>Налог на транспортные средства</t>
  </si>
  <si>
    <t>Плата за эмиссию в окружающюю среду</t>
  </si>
  <si>
    <t>Испытание  измерительного,контр, лабор и прочего оборудования</t>
  </si>
  <si>
    <t>Дератизационные ,дезинфекционные,дезинсекционные работы</t>
  </si>
  <si>
    <t>Пеня по ИПН</t>
  </si>
  <si>
    <t>Пеня по ЭОС</t>
  </si>
  <si>
    <t>Пеня по ОСМС</t>
  </si>
  <si>
    <t>Обслуживание БД "Закон"</t>
  </si>
  <si>
    <t>ИС Параграф</t>
  </si>
  <si>
    <t>Нотариальные услуги</t>
  </si>
  <si>
    <t>Комиссия банка</t>
  </si>
  <si>
    <t>Материальная помощь ко Дню пожилого человека</t>
  </si>
  <si>
    <t>Накладные раходы(Серв обслуж. теплосчетчиков)</t>
  </si>
  <si>
    <t>Накладные раходы(Промывка, опрессовка системы отпления)</t>
  </si>
  <si>
    <t>Накладные раходы(Техобслуживание кассового аппарата)</t>
  </si>
  <si>
    <t>Накладные раходы(брокерские услуги)</t>
  </si>
  <si>
    <t>Объявление в СМИ</t>
  </si>
  <si>
    <t>Почтово-телеграфные услуги (Авис логистик, Курьерская почта)</t>
  </si>
  <si>
    <t>Поверка измерительного контрольногои прочего оборудования</t>
  </si>
  <si>
    <t>Прочий расход ( распечатка документации больших форматов)</t>
  </si>
  <si>
    <t>Страхование работников</t>
  </si>
  <si>
    <t>Спец одежда ,спец средства</t>
  </si>
  <si>
    <t>шкода ети</t>
  </si>
  <si>
    <t>Текущиий ремонт и обслужив. офисной техники ЗАПРАВКА и ремонт картриджа</t>
  </si>
  <si>
    <t>Тепловая энергия</t>
  </si>
  <si>
    <t>Услуга по распространению периодических печатных изданий</t>
  </si>
  <si>
    <t>383128+10714 услуги ОФД</t>
  </si>
  <si>
    <t xml:space="preserve">Членские взносы </t>
  </si>
  <si>
    <t xml:space="preserve">Административный штраф </t>
  </si>
  <si>
    <t>Расходы на празд.культурномассовые мероприятия</t>
  </si>
  <si>
    <t>Содержание локального профсоюза 0,3% от годового фонда зп</t>
  </si>
  <si>
    <t>Прочие материалы(канцелярские расходы)</t>
  </si>
  <si>
    <t>6.17</t>
  </si>
  <si>
    <t>6.18</t>
  </si>
  <si>
    <t>6.19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</si>
  <si>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</si>
  <si>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</si>
  <si>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</si>
  <si>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</si>
  <si>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</si>
  <si>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</si>
  <si>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</si>
  <si>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</si>
  <si>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</si>
  <si>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</si>
  <si>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</si>
  <si>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</si>
  <si>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</si>
  <si>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</si>
  <si>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</si>
  <si>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</si>
  <si>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</si>
  <si>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</si>
  <si>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</si>
  <si>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</si>
  <si>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</si>
  <si>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</si>
  <si>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</si>
  <si>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VI</t>
  </si>
  <si>
    <t>Увеличение за счет амортизации неучтенной в тарифной смете</t>
  </si>
  <si>
    <t>отклонение из-за резерва по отпускам</t>
  </si>
  <si>
    <t>Отклонение из-за неучтенных расходов не предусмотренных в тарифной смете</t>
  </si>
  <si>
    <t>Исполнение тарифной сметы</t>
  </si>
  <si>
    <t xml:space="preserve"> при помощи подпорных гидротехнических сооружений за 2021 год.</t>
  </si>
  <si>
    <t>Приложение 1</t>
  </si>
  <si>
    <t>к Правилам формирования тарифов</t>
  </si>
  <si>
    <t>форма 5</t>
  </si>
  <si>
    <r>
      <t xml:space="preserve">Наименование организации </t>
    </r>
    <r>
      <rPr>
        <u/>
        <sz val="11"/>
        <color rgb="FF000000"/>
        <rFont val="Times New Roman"/>
        <family val="1"/>
        <charset val="204"/>
      </rPr>
      <t>Костанайский филиал РГП "Казводхоз"</t>
    </r>
  </si>
  <si>
    <r>
      <t xml:space="preserve">Адрес </t>
    </r>
    <r>
      <rPr>
        <u/>
        <sz val="11"/>
        <color rgb="FF000000"/>
        <rFont val="Times New Roman"/>
        <family val="1"/>
        <charset val="204"/>
      </rPr>
      <t>г.Костанай, ул.Ш.Шаяхметова, 117</t>
    </r>
  </si>
  <si>
    <r>
      <t xml:space="preserve">Телефон </t>
    </r>
    <r>
      <rPr>
        <u/>
        <sz val="11"/>
        <color rgb="FF000000"/>
        <rFont val="Times New Roman"/>
        <family val="1"/>
        <charset val="204"/>
      </rPr>
      <t>57-42-54</t>
    </r>
  </si>
  <si>
    <r>
      <t xml:space="preserve">Адрес электронной почты </t>
    </r>
    <r>
      <rPr>
        <u/>
        <sz val="11"/>
        <color rgb="FF000000"/>
        <rFont val="Times New Roman"/>
        <family val="1"/>
        <charset val="204"/>
      </rPr>
      <t>kvodhoz65@mail.ru</t>
    </r>
  </si>
  <si>
    <r>
      <t xml:space="preserve">Руководитель </t>
    </r>
    <r>
      <rPr>
        <u/>
        <sz val="11"/>
        <color rgb="FF000000"/>
        <rFont val="Times New Roman"/>
        <family val="1"/>
        <charset val="204"/>
      </rPr>
      <t>Абдикамитов Д.Б.</t>
    </r>
  </si>
  <si>
    <t>(Фамилия имя отчество (при его наличии), подпись)</t>
  </si>
  <si>
    <r>
      <t xml:space="preserve">Фамилия и телефон исполнителя </t>
    </r>
    <r>
      <rPr>
        <u/>
        <sz val="11"/>
        <color rgb="FF000000"/>
        <rFont val="Times New Roman"/>
        <family val="1"/>
        <charset val="204"/>
      </rPr>
      <t>Гутов А.М. 57-45-08</t>
    </r>
  </si>
  <si>
    <t>Дата «30»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</si>
</sst>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"/>
    <numFmt numFmtId="165" formatCode="#,##0.000"/>
    <numFmt numFmtId="166" formatCode="_-* #,##0.00_р_._-;\-* #,##0.00_р_._-;_-* &quot;-&quot;??_р_._-;_-@_-"/>
    <numFmt numFmtId="167" formatCode="00"/>
    <numFmt numFmtId="168" formatCode="000"/>
    <numFmt numFmtId="169" formatCode="_(* #,##0.00_);_(* \(#,##0.00\);_(* &quot;-&quot;??_);_(@_)"/>
    <numFmt numFmtId="170" formatCode="\€#,##0;&quot;-€&quot;#,##0"/>
    <numFmt numFmtId="171" formatCode="#,##0.00&quot; &quot;[$руб.-419];[Red]&quot;-&quot;#,##0.00&quot; &quot;[$руб.-419]"/>
    <numFmt numFmtId="172" formatCode="_-* #,##0.00&quot;р.&quot;_-;\-* #,##0.00&quot;р.&quot;_-;_-* &quot;-&quot;??&quot;р.&quot;_-;_-@_-"/>
    <numFmt numFmtId="173" formatCode="0.000"/>
  </numFmts>
  <fonts count="7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9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10"/>
      <color rgb="FF000000"/>
      <name val="Arial"/>
      <family val="2"/>
      <charset val="204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1"/>
      <color rgb="FFFF000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</borders>
  <cellStyleXfs count="959">
    <xf numFmtId="0" fontId="0" fillId="0" borderId="0"/>
    <xf numFmtId="0" fontId="5" fillId="0" borderId="0"/>
    <xf numFmtId="0" fontId="9" fillId="0" borderId="0"/>
    <xf numFmtId="0" fontId="1" fillId="0" borderId="0"/>
    <xf numFmtId="0" fontId="5" fillId="0" borderId="0"/>
    <xf numFmtId="166" fontId="1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5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5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8" fillId="16" borderId="0" applyNumberFormat="0" applyBorder="0" applyAlignment="0" applyProtection="0"/>
    <xf numFmtId="1" fontId="19" fillId="0" borderId="0">
      <alignment horizontal="center" vertical="top" wrapText="1"/>
    </xf>
    <xf numFmtId="167" fontId="19" fillId="0" borderId="4">
      <alignment horizontal="center" vertical="top" wrapText="1"/>
    </xf>
    <xf numFmtId="168" fontId="19" fillId="0" borderId="4">
      <alignment horizontal="center" vertical="top" wrapText="1"/>
    </xf>
    <xf numFmtId="168" fontId="19" fillId="0" borderId="4">
      <alignment horizontal="center" vertical="top" wrapText="1"/>
    </xf>
    <xf numFmtId="168" fontId="19" fillId="0" borderId="4">
      <alignment horizontal="center" vertical="top" wrapText="1"/>
    </xf>
    <xf numFmtId="1" fontId="19" fillId="0" borderId="0">
      <alignment horizontal="center" vertical="top" wrapText="1"/>
    </xf>
    <xf numFmtId="167" fontId="19" fillId="0" borderId="0">
      <alignment horizontal="center" vertical="top" wrapText="1"/>
    </xf>
    <xf numFmtId="168" fontId="19" fillId="0" borderId="0">
      <alignment horizontal="center" vertical="top" wrapText="1"/>
    </xf>
    <xf numFmtId="168" fontId="19" fillId="0" borderId="0">
      <alignment horizontal="center" vertical="top" wrapText="1"/>
    </xf>
    <xf numFmtId="168" fontId="19" fillId="0" borderId="0">
      <alignment horizontal="center" vertical="top" wrapText="1"/>
    </xf>
    <xf numFmtId="0" fontId="19" fillId="0" borderId="0">
      <alignment horizontal="left" vertical="top" wrapText="1"/>
    </xf>
    <xf numFmtId="0" fontId="19" fillId="0" borderId="0">
      <alignment horizontal="left" vertical="top" wrapText="1"/>
    </xf>
    <xf numFmtId="169" fontId="20" fillId="0" borderId="0"/>
    <xf numFmtId="169" fontId="20" fillId="0" borderId="0"/>
    <xf numFmtId="169" fontId="20" fillId="0" borderId="0"/>
    <xf numFmtId="170" fontId="20" fillId="0" borderId="0"/>
    <xf numFmtId="170" fontId="20" fillId="0" borderId="0"/>
    <xf numFmtId="170" fontId="20" fillId="0" borderId="0"/>
    <xf numFmtId="0" fontId="21" fillId="0" borderId="0">
      <alignment horizontal="center"/>
    </xf>
    <xf numFmtId="0" fontId="19" fillId="0" borderId="4">
      <alignment horizontal="left" vertical="top"/>
    </xf>
    <xf numFmtId="0" fontId="19" fillId="0" borderId="5">
      <alignment horizontal="center" vertical="top" wrapText="1"/>
    </xf>
    <xf numFmtId="0" fontId="19" fillId="0" borderId="0">
      <alignment horizontal="left" vertical="top"/>
    </xf>
    <xf numFmtId="0" fontId="19" fillId="0" borderId="6">
      <alignment horizontal="left" vertical="top"/>
    </xf>
    <xf numFmtId="0" fontId="22" fillId="17" borderId="4">
      <alignment horizontal="left" vertical="top" wrapText="1"/>
    </xf>
    <xf numFmtId="0" fontId="22" fillId="17" borderId="4">
      <alignment horizontal="left" vertical="top" wrapText="1"/>
    </xf>
    <xf numFmtId="0" fontId="23" fillId="0" borderId="4">
      <alignment horizontal="left" vertical="top" wrapText="1"/>
    </xf>
    <xf numFmtId="0" fontId="19" fillId="0" borderId="4">
      <alignment horizontal="left" vertical="top" wrapText="1"/>
    </xf>
    <xf numFmtId="0" fontId="24" fillId="0" borderId="4">
      <alignment horizontal="left" vertical="top" wrapText="1"/>
    </xf>
    <xf numFmtId="0" fontId="25" fillId="0" borderId="0"/>
    <xf numFmtId="0" fontId="26" fillId="0" borderId="0"/>
    <xf numFmtId="0" fontId="27" fillId="0" borderId="0"/>
    <xf numFmtId="0" fontId="28" fillId="0" borderId="0"/>
    <xf numFmtId="171" fontId="28" fillId="0" borderId="0"/>
    <xf numFmtId="0" fontId="29" fillId="0" borderId="0">
      <alignment horizontal="left" vertical="top"/>
    </xf>
    <xf numFmtId="0" fontId="30" fillId="0" borderId="0">
      <alignment horizontal="left" vertical="top"/>
    </xf>
    <xf numFmtId="0" fontId="29" fillId="0" borderId="0">
      <alignment horizontal="right" vertical="top"/>
    </xf>
    <xf numFmtId="0" fontId="30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2" fillId="0" borderId="0">
      <alignment horizontal="center" vertical="center"/>
    </xf>
    <xf numFmtId="0" fontId="30" fillId="0" borderId="0">
      <alignment horizontal="center" vertical="top"/>
    </xf>
    <xf numFmtId="0" fontId="32" fillId="0" borderId="0">
      <alignment horizontal="center" vertical="center" textRotation="90"/>
    </xf>
    <xf numFmtId="0" fontId="29" fillId="0" borderId="0">
      <alignment horizontal="left" vertical="top"/>
    </xf>
    <xf numFmtId="0" fontId="33" fillId="0" borderId="0">
      <alignment horizontal="left" vertical="top"/>
    </xf>
    <xf numFmtId="0" fontId="29" fillId="0" borderId="0">
      <alignment horizontal="right" vertical="top"/>
    </xf>
    <xf numFmtId="0" fontId="32" fillId="0" borderId="0">
      <alignment horizontal="center" vertical="center"/>
    </xf>
    <xf numFmtId="0" fontId="33" fillId="0" borderId="0">
      <alignment horizontal="left" vertical="top"/>
    </xf>
    <xf numFmtId="0" fontId="32" fillId="0" borderId="0">
      <alignment horizontal="center" vertical="center"/>
    </xf>
    <xf numFmtId="0" fontId="31" fillId="0" borderId="0">
      <alignment horizontal="left" vertical="top"/>
    </xf>
    <xf numFmtId="0" fontId="31" fillId="0" borderId="0">
      <alignment horizontal="left" vertical="top"/>
    </xf>
    <xf numFmtId="0" fontId="32" fillId="0" borderId="0">
      <alignment horizontal="center" vertical="center" textRotation="90"/>
    </xf>
    <xf numFmtId="0" fontId="32" fillId="0" borderId="0">
      <alignment horizontal="right" vertical="top"/>
    </xf>
    <xf numFmtId="0" fontId="32" fillId="0" borderId="0">
      <alignment horizontal="left" vertical="top"/>
    </xf>
    <xf numFmtId="0" fontId="34" fillId="0" borderId="0">
      <alignment horizontal="left" vertical="top"/>
    </xf>
    <xf numFmtId="0" fontId="31" fillId="0" borderId="0">
      <alignment horizontal="left" vertical="top"/>
    </xf>
    <xf numFmtId="0" fontId="34" fillId="0" borderId="0">
      <alignment horizontal="right" vertical="top"/>
    </xf>
    <xf numFmtId="0" fontId="32" fillId="0" borderId="0">
      <alignment horizontal="right" vertical="top"/>
    </xf>
    <xf numFmtId="0" fontId="33" fillId="0" borderId="0">
      <alignment horizontal="right" vertical="top"/>
    </xf>
    <xf numFmtId="0" fontId="35" fillId="0" borderId="0">
      <alignment horizontal="center" vertical="top"/>
    </xf>
    <xf numFmtId="0" fontId="19" fillId="0" borderId="1">
      <alignment horizontal="center" textRotation="90" wrapText="1"/>
    </xf>
    <xf numFmtId="0" fontId="19" fillId="0" borderId="1">
      <alignment horizontal="center" vertical="center" wrapText="1"/>
    </xf>
    <xf numFmtId="1" fontId="36" fillId="0" borderId="0">
      <alignment horizontal="center" vertical="top" wrapText="1"/>
    </xf>
    <xf numFmtId="167" fontId="36" fillId="0" borderId="4">
      <alignment horizontal="center" vertical="top" wrapText="1"/>
    </xf>
    <xf numFmtId="168" fontId="36" fillId="0" borderId="4">
      <alignment horizontal="center" vertical="top" wrapText="1"/>
    </xf>
    <xf numFmtId="168" fontId="36" fillId="0" borderId="4">
      <alignment horizontal="center" vertical="top" wrapText="1"/>
    </xf>
    <xf numFmtId="168" fontId="36" fillId="0" borderId="4">
      <alignment horizontal="center" vertical="top" wrapText="1"/>
    </xf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8" fillId="21" borderId="0" applyNumberFormat="0" applyBorder="0" applyAlignment="0" applyProtection="0"/>
    <xf numFmtId="0" fontId="37" fillId="8" borderId="7" applyNumberFormat="0" applyAlignment="0" applyProtection="0"/>
    <xf numFmtId="0" fontId="37" fillId="8" borderId="7" applyNumberFormat="0" applyAlignment="0" applyProtection="0"/>
    <xf numFmtId="0" fontId="18" fillId="8" borderId="7" applyNumberFormat="0" applyAlignment="0" applyProtection="0"/>
    <xf numFmtId="0" fontId="37" fillId="8" borderId="7" applyNumberFormat="0" applyAlignment="0" applyProtection="0"/>
    <xf numFmtId="0" fontId="18" fillId="8" borderId="7" applyNumberFormat="0" applyAlignment="0" applyProtection="0"/>
    <xf numFmtId="0" fontId="18" fillId="8" borderId="7" applyNumberFormat="0" applyAlignment="0" applyProtection="0"/>
    <xf numFmtId="0" fontId="18" fillId="8" borderId="7" applyNumberFormat="0" applyAlignment="0" applyProtection="0"/>
    <xf numFmtId="0" fontId="37" fillId="8" borderId="7" applyNumberFormat="0" applyAlignment="0" applyProtection="0"/>
    <xf numFmtId="0" fontId="37" fillId="8" borderId="7" applyNumberFormat="0" applyAlignment="0" applyProtection="0"/>
    <xf numFmtId="0" fontId="37" fillId="8" borderId="7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7" fillId="22" borderId="8" applyNumberFormat="0" applyAlignment="0" applyProtection="0"/>
    <xf numFmtId="0" fontId="38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9" fillId="22" borderId="7" applyNumberFormat="0" applyAlignment="0" applyProtection="0"/>
    <xf numFmtId="0" fontId="39" fillId="22" borderId="7" applyNumberFormat="0" applyAlignment="0" applyProtection="0"/>
    <xf numFmtId="0" fontId="38" fillId="22" borderId="7" applyNumberFormat="0" applyAlignment="0" applyProtection="0"/>
    <xf numFmtId="0" fontId="39" fillId="22" borderId="7" applyNumberFormat="0" applyAlignment="0" applyProtection="0"/>
    <xf numFmtId="0" fontId="38" fillId="22" borderId="7" applyNumberFormat="0" applyAlignment="0" applyProtection="0"/>
    <xf numFmtId="0" fontId="38" fillId="22" borderId="7" applyNumberFormat="0" applyAlignment="0" applyProtection="0"/>
    <xf numFmtId="0" fontId="38" fillId="22" borderId="7" applyNumberFormat="0" applyAlignment="0" applyProtection="0"/>
    <xf numFmtId="0" fontId="39" fillId="22" borderId="7" applyNumberFormat="0" applyAlignment="0" applyProtection="0"/>
    <xf numFmtId="0" fontId="39" fillId="22" borderId="7" applyNumberFormat="0" applyAlignment="0" applyProtection="0"/>
    <xf numFmtId="0" fontId="39" fillId="22" borderId="7" applyNumberFormat="0" applyAlignment="0" applyProtection="0"/>
    <xf numFmtId="172" fontId="9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2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2" fillId="0" borderId="12" applyNumberFormat="0" applyFill="0" applyAlignment="0" applyProtection="0"/>
    <xf numFmtId="0" fontId="43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5" fillId="0" borderId="0"/>
    <xf numFmtId="0" fontId="44" fillId="23" borderId="13" applyNumberFormat="0" applyAlignment="0" applyProtection="0"/>
    <xf numFmtId="0" fontId="44" fillId="23" borderId="13" applyNumberFormat="0" applyAlignment="0" applyProtection="0"/>
    <xf numFmtId="0" fontId="43" fillId="23" borderId="13" applyNumberFormat="0" applyAlignment="0" applyProtection="0"/>
    <xf numFmtId="0" fontId="43" fillId="23" borderId="13" applyNumberFormat="0" applyAlignment="0" applyProtection="0"/>
    <xf numFmtId="0" fontId="43" fillId="23" borderId="13" applyNumberFormat="0" applyAlignment="0" applyProtection="0"/>
    <xf numFmtId="0" fontId="43" fillId="23" borderId="13" applyNumberFormat="0" applyAlignment="0" applyProtection="0"/>
    <xf numFmtId="0" fontId="44" fillId="23" borderId="13" applyNumberFormat="0" applyAlignment="0" applyProtection="0"/>
    <xf numFmtId="0" fontId="44" fillId="23" borderId="13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" fillId="0" borderId="0"/>
    <xf numFmtId="0" fontId="1" fillId="0" borderId="0"/>
    <xf numFmtId="0" fontId="14" fillId="0" borderId="0"/>
    <xf numFmtId="0" fontId="47" fillId="0" borderId="0">
      <alignment horizontal="center"/>
    </xf>
    <xf numFmtId="0" fontId="9" fillId="0" borderId="0">
      <alignment horizontal="center"/>
    </xf>
    <xf numFmtId="0" fontId="47" fillId="0" borderId="0">
      <alignment horizontal="center"/>
    </xf>
    <xf numFmtId="0" fontId="9" fillId="0" borderId="0">
      <alignment horizontal="center"/>
    </xf>
    <xf numFmtId="0" fontId="47" fillId="0" borderId="0">
      <alignment horizontal="center"/>
    </xf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7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47" fillId="0" borderId="0">
      <alignment horizontal="center"/>
    </xf>
    <xf numFmtId="0" fontId="9" fillId="0" borderId="0">
      <alignment horizontal="center"/>
    </xf>
    <xf numFmtId="0" fontId="9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7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47" fillId="0" borderId="0">
      <alignment horizontal="center"/>
    </xf>
    <xf numFmtId="0" fontId="9" fillId="0" borderId="0">
      <alignment horizontal="center"/>
    </xf>
    <xf numFmtId="0" fontId="9" fillId="0" borderId="0"/>
    <xf numFmtId="0" fontId="14" fillId="0" borderId="0"/>
    <xf numFmtId="0" fontId="14" fillId="0" borderId="0"/>
    <xf numFmtId="0" fontId="9" fillId="0" borderId="0">
      <alignment horizontal="center"/>
    </xf>
    <xf numFmtId="0" fontId="9" fillId="0" borderId="0"/>
    <xf numFmtId="0" fontId="9" fillId="0" borderId="0"/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7" fillId="0" borderId="0"/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/>
    <xf numFmtId="0" fontId="9" fillId="0" borderId="0"/>
    <xf numFmtId="0" fontId="9" fillId="0" borderId="0">
      <alignment horizontal="center"/>
    </xf>
    <xf numFmtId="0" fontId="9" fillId="0" borderId="0">
      <alignment horizontal="center"/>
    </xf>
    <xf numFmtId="0" fontId="9" fillId="0" borderId="0"/>
    <xf numFmtId="0" fontId="9" fillId="0" borderId="0">
      <alignment horizontal="center"/>
    </xf>
    <xf numFmtId="0" fontId="1" fillId="0" borderId="0"/>
    <xf numFmtId="0" fontId="14" fillId="0" borderId="0"/>
    <xf numFmtId="0" fontId="9" fillId="0" borderId="0"/>
    <xf numFmtId="0" fontId="9" fillId="0" borderId="0">
      <alignment horizontal="center"/>
    </xf>
    <xf numFmtId="0" fontId="9" fillId="0" borderId="0">
      <alignment horizontal="center"/>
    </xf>
    <xf numFmtId="0" fontId="9" fillId="0" borderId="0"/>
    <xf numFmtId="0" fontId="1" fillId="0" borderId="0"/>
    <xf numFmtId="0" fontId="9" fillId="0" borderId="0"/>
    <xf numFmtId="0" fontId="9" fillId="0" borderId="0"/>
    <xf numFmtId="0" fontId="47" fillId="0" borderId="0"/>
    <xf numFmtId="0" fontId="1" fillId="0" borderId="0"/>
    <xf numFmtId="0" fontId="14" fillId="0" borderId="0"/>
    <xf numFmtId="0" fontId="47" fillId="0" borderId="0"/>
    <xf numFmtId="0" fontId="1" fillId="0" borderId="0"/>
    <xf numFmtId="0" fontId="14" fillId="0" borderId="0"/>
    <xf numFmtId="0" fontId="14" fillId="0" borderId="0"/>
    <xf numFmtId="0" fontId="9" fillId="0" borderId="0">
      <alignment horizontal="center"/>
    </xf>
    <xf numFmtId="0" fontId="9" fillId="0" borderId="0"/>
    <xf numFmtId="0" fontId="9" fillId="0" borderId="0"/>
    <xf numFmtId="0" fontId="47" fillId="0" borderId="0"/>
    <xf numFmtId="0" fontId="9" fillId="0" borderId="0">
      <alignment horizontal="center"/>
    </xf>
    <xf numFmtId="0" fontId="47" fillId="0" borderId="0"/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/>
    <xf numFmtId="0" fontId="9" fillId="0" borderId="0"/>
    <xf numFmtId="0" fontId="47" fillId="0" borderId="0"/>
    <xf numFmtId="0" fontId="9" fillId="0" borderId="0">
      <alignment horizontal="center"/>
    </xf>
    <xf numFmtId="0" fontId="47" fillId="0" borderId="0"/>
    <xf numFmtId="0" fontId="9" fillId="0" borderId="0">
      <alignment horizontal="center"/>
    </xf>
    <xf numFmtId="0" fontId="9" fillId="0" borderId="0">
      <alignment horizontal="center"/>
    </xf>
    <xf numFmtId="0" fontId="1" fillId="0" borderId="0"/>
    <xf numFmtId="0" fontId="14" fillId="0" borderId="0"/>
    <xf numFmtId="0" fontId="1" fillId="0" borderId="0"/>
    <xf numFmtId="0" fontId="9" fillId="0" borderId="0">
      <alignment horizontal="center"/>
    </xf>
    <xf numFmtId="0" fontId="1" fillId="0" borderId="0"/>
    <xf numFmtId="0" fontId="47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47" fillId="0" borderId="0">
      <alignment horizontal="center"/>
    </xf>
    <xf numFmtId="0" fontId="14" fillId="0" borderId="0"/>
    <xf numFmtId="0" fontId="9" fillId="0" borderId="0"/>
    <xf numFmtId="0" fontId="1" fillId="0" borderId="0"/>
    <xf numFmtId="0" fontId="14" fillId="0" borderId="0"/>
    <xf numFmtId="0" fontId="9" fillId="0" borderId="0"/>
    <xf numFmtId="0" fontId="9" fillId="0" borderId="0">
      <alignment horizontal="center"/>
    </xf>
    <xf numFmtId="0" fontId="9" fillId="0" borderId="0">
      <alignment horizontal="center"/>
    </xf>
    <xf numFmtId="0" fontId="9" fillId="0" borderId="0"/>
    <xf numFmtId="0" fontId="47" fillId="0" borderId="0"/>
    <xf numFmtId="0" fontId="9" fillId="0" borderId="0"/>
    <xf numFmtId="0" fontId="9" fillId="0" borderId="0"/>
    <xf numFmtId="0" fontId="47" fillId="0" borderId="0"/>
    <xf numFmtId="0" fontId="14" fillId="0" borderId="0"/>
    <xf numFmtId="0" fontId="9" fillId="0" borderId="0">
      <alignment horizontal="center"/>
    </xf>
    <xf numFmtId="0" fontId="9" fillId="0" borderId="0"/>
    <xf numFmtId="0" fontId="9" fillId="0" borderId="0">
      <alignment horizontal="center"/>
    </xf>
    <xf numFmtId="0" fontId="1" fillId="0" borderId="0"/>
    <xf numFmtId="0" fontId="48" fillId="0" borderId="0"/>
    <xf numFmtId="0" fontId="14" fillId="0" borderId="0"/>
    <xf numFmtId="0" fontId="1" fillId="0" borderId="0"/>
    <xf numFmtId="0" fontId="49" fillId="0" borderId="0">
      <alignment horizontal="left"/>
    </xf>
    <xf numFmtId="0" fontId="14" fillId="0" borderId="0"/>
    <xf numFmtId="0" fontId="1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47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47" fillId="0" borderId="0">
      <alignment horizontal="center"/>
    </xf>
    <xf numFmtId="0" fontId="9" fillId="0" borderId="0">
      <alignment horizontal="center"/>
    </xf>
    <xf numFmtId="0" fontId="49" fillId="0" borderId="0">
      <alignment horizontal="left"/>
    </xf>
    <xf numFmtId="0" fontId="14" fillId="0" borderId="0"/>
    <xf numFmtId="0" fontId="47" fillId="0" borderId="0">
      <alignment horizontal="center"/>
    </xf>
    <xf numFmtId="0" fontId="9" fillId="0" borderId="0"/>
    <xf numFmtId="0" fontId="1" fillId="0" borderId="0"/>
    <xf numFmtId="0" fontId="14" fillId="0" borderId="0"/>
    <xf numFmtId="0" fontId="9" fillId="0" borderId="0"/>
    <xf numFmtId="0" fontId="47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/>
    <xf numFmtId="0" fontId="47" fillId="0" borderId="0">
      <alignment horizontal="center"/>
    </xf>
    <xf numFmtId="0" fontId="14" fillId="0" borderId="0"/>
    <xf numFmtId="0" fontId="47" fillId="0" borderId="0"/>
    <xf numFmtId="0" fontId="14" fillId="0" borderId="0"/>
    <xf numFmtId="0" fontId="47" fillId="0" borderId="0"/>
    <xf numFmtId="0" fontId="47" fillId="0" borderId="0"/>
    <xf numFmtId="0" fontId="49" fillId="0" borderId="0">
      <alignment horizontal="left"/>
    </xf>
    <xf numFmtId="0" fontId="1" fillId="0" borderId="0"/>
    <xf numFmtId="0" fontId="14" fillId="0" borderId="0"/>
    <xf numFmtId="0" fontId="50" fillId="0" borderId="0"/>
    <xf numFmtId="0" fontId="9" fillId="0" borderId="0">
      <alignment horizontal="center"/>
    </xf>
    <xf numFmtId="0" fontId="9" fillId="0" borderId="0"/>
    <xf numFmtId="0" fontId="47" fillId="0" borderId="0"/>
    <xf numFmtId="0" fontId="9" fillId="0" borderId="0">
      <alignment horizontal="center"/>
    </xf>
    <xf numFmtId="0" fontId="47" fillId="0" borderId="0"/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/>
    <xf numFmtId="0" fontId="9" fillId="0" borderId="0"/>
    <xf numFmtId="0" fontId="47" fillId="0" borderId="0"/>
    <xf numFmtId="0" fontId="9" fillId="0" borderId="0">
      <alignment horizontal="center"/>
    </xf>
    <xf numFmtId="0" fontId="47" fillId="0" borderId="0"/>
    <xf numFmtId="0" fontId="9" fillId="0" borderId="0">
      <alignment horizontal="center"/>
    </xf>
    <xf numFmtId="0" fontId="1" fillId="0" borderId="0"/>
    <xf numFmtId="0" fontId="48" fillId="0" borderId="0"/>
    <xf numFmtId="0" fontId="1" fillId="0" borderId="0"/>
    <xf numFmtId="0" fontId="14" fillId="0" borderId="0"/>
    <xf numFmtId="0" fontId="1" fillId="0" borderId="0"/>
    <xf numFmtId="0" fontId="9" fillId="0" borderId="0">
      <alignment horizontal="center"/>
    </xf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48" fillId="0" borderId="0"/>
    <xf numFmtId="0" fontId="48" fillId="0" borderId="0"/>
    <xf numFmtId="0" fontId="1" fillId="0" borderId="0"/>
    <xf numFmtId="0" fontId="1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9" fillId="0" borderId="0"/>
    <xf numFmtId="0" fontId="9" fillId="0" borderId="0"/>
    <xf numFmtId="0" fontId="47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47" fillId="0" borderId="0"/>
    <xf numFmtId="0" fontId="14" fillId="0" borderId="0"/>
    <xf numFmtId="0" fontId="4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0"/>
    <xf numFmtId="0" fontId="9" fillId="0" borderId="0"/>
    <xf numFmtId="0" fontId="47" fillId="0" borderId="0"/>
    <xf numFmtId="0" fontId="9" fillId="0" borderId="0"/>
    <xf numFmtId="0" fontId="9" fillId="0" borderId="0"/>
    <xf numFmtId="0" fontId="47" fillId="0" borderId="0"/>
    <xf numFmtId="0" fontId="9" fillId="0" borderId="0"/>
    <xf numFmtId="0" fontId="48" fillId="0" borderId="0"/>
    <xf numFmtId="0" fontId="9" fillId="0" borderId="0"/>
    <xf numFmtId="0" fontId="9" fillId="0" borderId="0"/>
    <xf numFmtId="0" fontId="48" fillId="0" borderId="0"/>
    <xf numFmtId="0" fontId="48" fillId="0" borderId="0"/>
    <xf numFmtId="0" fontId="49" fillId="0" borderId="0">
      <alignment horizontal="left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170" fontId="51" fillId="0" borderId="0"/>
    <xf numFmtId="0" fontId="9" fillId="0" borderId="0"/>
    <xf numFmtId="0" fontId="47" fillId="0" borderId="0"/>
    <xf numFmtId="0" fontId="9" fillId="0" borderId="0"/>
    <xf numFmtId="0" fontId="9" fillId="0" borderId="0"/>
    <xf numFmtId="0" fontId="47" fillId="0" borderId="0"/>
    <xf numFmtId="0" fontId="1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47" fillId="0" borderId="0">
      <alignment horizontal="center"/>
    </xf>
    <xf numFmtId="0" fontId="9" fillId="0" borderId="0">
      <alignment horizontal="center"/>
    </xf>
    <xf numFmtId="0" fontId="47" fillId="0" borderId="0">
      <alignment horizontal="center"/>
    </xf>
    <xf numFmtId="0" fontId="49" fillId="0" borderId="0">
      <alignment horizontal="left"/>
    </xf>
    <xf numFmtId="0" fontId="49" fillId="0" borderId="0">
      <alignment horizontal="left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49" fillId="0" borderId="0">
      <alignment horizontal="left"/>
    </xf>
    <xf numFmtId="0" fontId="49" fillId="0" borderId="0">
      <alignment horizontal="left"/>
    </xf>
    <xf numFmtId="0" fontId="9" fillId="0" borderId="0">
      <alignment horizontal="center"/>
    </xf>
    <xf numFmtId="0" fontId="49" fillId="0" borderId="0">
      <alignment horizontal="left"/>
    </xf>
    <xf numFmtId="0" fontId="49" fillId="0" borderId="0">
      <alignment horizontal="left"/>
    </xf>
    <xf numFmtId="0" fontId="9" fillId="0" borderId="0"/>
    <xf numFmtId="0" fontId="9" fillId="0" borderId="0"/>
    <xf numFmtId="0" fontId="52" fillId="0" borderId="0">
      <alignment vertical="center"/>
    </xf>
    <xf numFmtId="0" fontId="52" fillId="0" borderId="0">
      <alignment vertical="center"/>
    </xf>
    <xf numFmtId="0" fontId="9" fillId="0" borderId="0"/>
    <xf numFmtId="0" fontId="9" fillId="0" borderId="0"/>
    <xf numFmtId="0" fontId="53" fillId="0" borderId="0"/>
    <xf numFmtId="0" fontId="9" fillId="0" borderId="0"/>
    <xf numFmtId="0" fontId="9" fillId="0" borderId="0"/>
    <xf numFmtId="0" fontId="53" fillId="0" borderId="0"/>
    <xf numFmtId="0" fontId="14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center"/>
    </xf>
    <xf numFmtId="0" fontId="5" fillId="0" borderId="0"/>
    <xf numFmtId="0" fontId="47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47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48" fillId="0" borderId="0"/>
    <xf numFmtId="0" fontId="48" fillId="0" borderId="0"/>
    <xf numFmtId="0" fontId="9" fillId="0" borderId="0">
      <alignment horizontal="center"/>
    </xf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center"/>
    </xf>
    <xf numFmtId="0" fontId="48" fillId="0" borderId="0"/>
    <xf numFmtId="0" fontId="9" fillId="0" borderId="0"/>
    <xf numFmtId="0" fontId="9" fillId="0" borderId="0">
      <alignment horizontal="center"/>
    </xf>
    <xf numFmtId="0" fontId="9" fillId="0" borderId="0"/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47" fillId="0" borderId="0">
      <alignment horizontal="center"/>
    </xf>
    <xf numFmtId="0" fontId="9" fillId="0" borderId="0">
      <alignment horizontal="center"/>
    </xf>
    <xf numFmtId="0" fontId="9" fillId="0" borderId="0"/>
    <xf numFmtId="0" fontId="14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horizontal="center"/>
    </xf>
    <xf numFmtId="0" fontId="47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47" fillId="0" borderId="0">
      <alignment horizontal="center"/>
    </xf>
    <xf numFmtId="0" fontId="9" fillId="0" borderId="0">
      <alignment horizontal="center"/>
    </xf>
    <xf numFmtId="0" fontId="9" fillId="0" borderId="0"/>
    <xf numFmtId="0" fontId="1" fillId="0" borderId="0"/>
    <xf numFmtId="0" fontId="9" fillId="0" borderId="0"/>
    <xf numFmtId="0" fontId="9" fillId="0" borderId="0">
      <alignment horizontal="center"/>
    </xf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>
      <alignment horizontal="center"/>
    </xf>
    <xf numFmtId="0" fontId="47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47" fillId="0" borderId="0">
      <alignment horizontal="center"/>
    </xf>
    <xf numFmtId="0" fontId="9" fillId="0" borderId="0">
      <alignment horizontal="center"/>
    </xf>
    <xf numFmtId="0" fontId="9" fillId="0" borderId="0"/>
    <xf numFmtId="0" fontId="9" fillId="0" borderId="0">
      <alignment horizontal="center"/>
    </xf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47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47" fillId="0" borderId="0">
      <alignment horizontal="center"/>
    </xf>
    <xf numFmtId="0" fontId="9" fillId="0" borderId="0">
      <alignment horizontal="center"/>
    </xf>
    <xf numFmtId="0" fontId="9" fillId="0" borderId="0"/>
    <xf numFmtId="0" fontId="9" fillId="0" borderId="0">
      <alignment horizontal="center"/>
    </xf>
    <xf numFmtId="0" fontId="9" fillId="0" borderId="0"/>
    <xf numFmtId="0" fontId="9" fillId="0" borderId="0">
      <alignment horizontal="center"/>
    </xf>
    <xf numFmtId="0" fontId="47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47" fillId="0" borderId="0">
      <alignment horizontal="center"/>
    </xf>
    <xf numFmtId="0" fontId="9" fillId="0" borderId="0">
      <alignment horizontal="center"/>
    </xf>
    <xf numFmtId="0" fontId="5" fillId="0" borderId="0"/>
    <xf numFmtId="0" fontId="9" fillId="0" borderId="0"/>
    <xf numFmtId="0" fontId="9" fillId="0" borderId="0"/>
    <xf numFmtId="0" fontId="9" fillId="0" borderId="0">
      <alignment horizontal="center"/>
    </xf>
    <xf numFmtId="3" fontId="55" fillId="25" borderId="1"/>
    <xf numFmtId="3" fontId="55" fillId="25" borderId="1"/>
    <xf numFmtId="3" fontId="55" fillId="26" borderId="1"/>
    <xf numFmtId="3" fontId="55" fillId="26" borderId="1"/>
    <xf numFmtId="3" fontId="55" fillId="26" borderId="1"/>
    <xf numFmtId="3" fontId="55" fillId="25" borderId="1"/>
    <xf numFmtId="3" fontId="55" fillId="25" borderId="1"/>
    <xf numFmtId="3" fontId="55" fillId="26" borderId="1"/>
    <xf numFmtId="3" fontId="55" fillId="26" borderId="1"/>
    <xf numFmtId="3" fontId="55" fillId="26" borderId="1"/>
    <xf numFmtId="3" fontId="55" fillId="25" borderId="1"/>
    <xf numFmtId="3" fontId="55" fillId="25" borderId="1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27" borderId="14" applyNumberFormat="0" applyFont="0" applyAlignment="0" applyProtection="0"/>
    <xf numFmtId="0" fontId="9" fillId="27" borderId="14" applyNumberFormat="0" applyFont="0" applyAlignment="0" applyProtection="0"/>
    <xf numFmtId="0" fontId="16" fillId="27" borderId="14" applyNumberFormat="0" applyFont="0" applyAlignment="0" applyProtection="0"/>
    <xf numFmtId="0" fontId="9" fillId="27" borderId="14" applyNumberFormat="0" applyFont="0" applyAlignment="0" applyProtection="0"/>
    <xf numFmtId="0" fontId="16" fillId="27" borderId="14" applyNumberFormat="0" applyFont="0" applyAlignment="0" applyProtection="0"/>
    <xf numFmtId="0" fontId="16" fillId="27" borderId="14" applyNumberFormat="0" applyFont="0" applyAlignment="0" applyProtection="0"/>
    <xf numFmtId="0" fontId="16" fillId="27" borderId="14" applyNumberFormat="0" applyFont="0" applyAlignment="0" applyProtection="0"/>
    <xf numFmtId="0" fontId="9" fillId="27" borderId="14" applyNumberFormat="0" applyFont="0" applyAlignment="0" applyProtection="0"/>
    <xf numFmtId="0" fontId="47" fillId="27" borderId="14" applyNumberFormat="0" applyFont="0" applyAlignment="0" applyProtection="0"/>
    <xf numFmtId="0" fontId="9" fillId="27" borderId="14" applyNumberFormat="0" applyFont="0" applyAlignment="0" applyProtection="0"/>
    <xf numFmtId="0" fontId="9" fillId="27" borderId="14" applyNumberFormat="0" applyFont="0" applyAlignment="0" applyProtection="0"/>
    <xf numFmtId="0" fontId="9" fillId="27" borderId="14" applyNumberFormat="0" applyFont="0" applyAlignment="0" applyProtection="0"/>
    <xf numFmtId="0" fontId="9" fillId="27" borderId="14" applyNumberFormat="0" applyFont="0" applyAlignment="0" applyProtection="0"/>
    <xf numFmtId="0" fontId="47" fillId="27" borderId="14" applyNumberFormat="0" applyFont="0" applyAlignment="0" applyProtection="0"/>
    <xf numFmtId="0" fontId="47" fillId="27" borderId="14" applyNumberFormat="0" applyFont="0" applyAlignment="0" applyProtection="0"/>
    <xf numFmtId="0" fontId="47" fillId="27" borderId="14" applyNumberFormat="0" applyFont="0" applyAlignment="0" applyProtection="0"/>
    <xf numFmtId="0" fontId="9" fillId="27" borderId="14" applyNumberFormat="0" applyFont="0" applyAlignment="0" applyProtection="0"/>
    <xf numFmtId="0" fontId="14" fillId="27" borderId="14" applyNumberFormat="0" applyFont="0" applyAlignment="0" applyProtection="0"/>
    <xf numFmtId="0" fontId="9" fillId="27" borderId="14" applyNumberFormat="0" applyFont="0" applyAlignment="0" applyProtection="0"/>
    <xf numFmtId="0" fontId="14" fillId="27" borderId="14" applyNumberFormat="0" applyFont="0" applyAlignment="0" applyProtection="0"/>
    <xf numFmtId="0" fontId="14" fillId="27" borderId="14" applyNumberFormat="0" applyFont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16" fillId="0" borderId="0"/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47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47" fillId="0" borderId="0">
      <alignment horizontal="center"/>
    </xf>
    <xf numFmtId="0" fontId="9" fillId="0" borderId="0">
      <alignment horizontal="center"/>
    </xf>
    <xf numFmtId="0" fontId="16" fillId="0" borderId="0"/>
    <xf numFmtId="0" fontId="16" fillId="0" borderId="0"/>
    <xf numFmtId="0" fontId="9" fillId="0" borderId="0"/>
    <xf numFmtId="0" fontId="55" fillId="4" borderId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6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59" fillId="0" borderId="0" applyFill="0" applyBorder="0" applyAlignment="0" applyProtection="0"/>
    <xf numFmtId="166" fontId="1" fillId="0" borderId="0" applyFon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31" fillId="5" borderId="0" applyNumberFormat="0" applyBorder="0" applyAlignment="0" applyProtection="0"/>
    <xf numFmtId="0" fontId="1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/>
  </cellStyleXfs>
  <cellXfs count="111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/>
    <xf numFmtId="164" fontId="8" fillId="0" borderId="0" xfId="0" applyNumberFormat="1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2" fontId="6" fillId="0" borderId="1" xfId="4" applyNumberFormat="1" applyFont="1" applyFill="1" applyBorder="1" applyAlignment="1">
      <alignment horizontal="center" vertical="center" wrapText="1"/>
    </xf>
    <xf numFmtId="2" fontId="6" fillId="0" borderId="1" xfId="4" applyNumberFormat="1" applyFont="1" applyFill="1" applyBorder="1" applyAlignment="1">
      <alignment horizontal="left" vertical="center" wrapText="1"/>
    </xf>
    <xf numFmtId="4" fontId="13" fillId="0" borderId="1" xfId="5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" fontId="7" fillId="0" borderId="1" xfId="4" applyNumberFormat="1" applyFont="1" applyFill="1" applyBorder="1" applyAlignment="1">
      <alignment horizontal="center" vertical="center" wrapText="1"/>
    </xf>
    <xf numFmtId="2" fontId="7" fillId="0" borderId="1" xfId="4" applyNumberFormat="1" applyFont="1" applyFill="1" applyBorder="1" applyAlignment="1">
      <alignment horizontal="left" vertical="center" wrapText="1"/>
    </xf>
    <xf numFmtId="2" fontId="7" fillId="0" borderId="1" xfId="4" applyNumberFormat="1" applyFont="1" applyFill="1" applyBorder="1" applyAlignment="1">
      <alignment horizontal="center" vertical="center" wrapText="1"/>
    </xf>
    <xf numFmtId="4" fontId="12" fillId="0" borderId="1" xfId="5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2" fontId="7" fillId="0" borderId="1" xfId="4" applyNumberFormat="1" applyFont="1" applyFill="1" applyBorder="1" applyAlignment="1">
      <alignment horizontal="left" vertical="center"/>
    </xf>
    <xf numFmtId="49" fontId="7" fillId="0" borderId="1" xfId="4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4" fontId="15" fillId="0" borderId="1" xfId="5" applyNumberFormat="1" applyFont="1" applyFill="1" applyBorder="1" applyAlignment="1">
      <alignment vertical="center"/>
    </xf>
    <xf numFmtId="164" fontId="8" fillId="0" borderId="0" xfId="0" applyNumberFormat="1" applyFont="1" applyAlignment="1">
      <alignment horizontal="left"/>
    </xf>
    <xf numFmtId="0" fontId="4" fillId="0" borderId="1" xfId="0" applyFont="1" applyBorder="1" applyAlignment="1">
      <alignment vertical="center" wrapText="1"/>
    </xf>
    <xf numFmtId="0" fontId="61" fillId="0" borderId="0" xfId="0" applyFont="1"/>
    <xf numFmtId="0" fontId="0" fillId="0" borderId="0" xfId="0" applyFont="1"/>
    <xf numFmtId="0" fontId="61" fillId="0" borderId="0" xfId="0" applyFont="1" applyAlignment="1">
      <alignment horizontal="center"/>
    </xf>
    <xf numFmtId="0" fontId="61" fillId="0" borderId="1" xfId="0" applyFont="1" applyBorder="1"/>
    <xf numFmtId="0" fontId="61" fillId="0" borderId="1" xfId="0" applyFont="1" applyBorder="1" applyAlignment="1">
      <alignment horizontal="center"/>
    </xf>
    <xf numFmtId="0" fontId="62" fillId="29" borderId="1" xfId="0" applyFont="1" applyFill="1" applyBorder="1"/>
    <xf numFmtId="1" fontId="62" fillId="29" borderId="1" xfId="0" applyNumberFormat="1" applyFont="1" applyFill="1" applyBorder="1"/>
    <xf numFmtId="0" fontId="0" fillId="29" borderId="0" xfId="0" applyFill="1"/>
    <xf numFmtId="0" fontId="62" fillId="29" borderId="1" xfId="0" applyFont="1" applyFill="1" applyBorder="1" applyAlignment="1">
      <alignment wrapText="1"/>
    </xf>
    <xf numFmtId="0" fontId="63" fillId="29" borderId="16" xfId="958" applyNumberFormat="1" applyFont="1" applyFill="1" applyBorder="1" applyAlignment="1">
      <alignment vertical="top" wrapText="1"/>
    </xf>
    <xf numFmtId="0" fontId="61" fillId="29" borderId="1" xfId="0" applyFont="1" applyFill="1" applyBorder="1"/>
    <xf numFmtId="1" fontId="61" fillId="29" borderId="1" xfId="0" applyNumberFormat="1" applyFont="1" applyFill="1" applyBorder="1"/>
    <xf numFmtId="0" fontId="2" fillId="29" borderId="0" xfId="0" applyFont="1" applyFill="1"/>
    <xf numFmtId="0" fontId="62" fillId="29" borderId="1" xfId="0" applyFont="1" applyFill="1" applyBorder="1" applyAlignment="1">
      <alignment horizontal="left" wrapText="1"/>
    </xf>
    <xf numFmtId="173" fontId="0" fillId="30" borderId="0" xfId="0" applyNumberFormat="1" applyFill="1"/>
    <xf numFmtId="173" fontId="60" fillId="0" borderId="0" xfId="0" applyNumberFormat="1" applyFont="1"/>
    <xf numFmtId="0" fontId="60" fillId="0" borderId="0" xfId="0" applyFont="1"/>
    <xf numFmtId="173" fontId="0" fillId="0" borderId="0" xfId="0" applyNumberFormat="1" applyFont="1"/>
    <xf numFmtId="0" fontId="63" fillId="29" borderId="14" xfId="958" applyNumberFormat="1" applyFont="1" applyFill="1" applyBorder="1" applyAlignment="1">
      <alignment vertical="top" wrapText="1"/>
    </xf>
    <xf numFmtId="3" fontId="61" fillId="29" borderId="1" xfId="0" applyNumberFormat="1" applyFont="1" applyFill="1" applyBorder="1"/>
    <xf numFmtId="173" fontId="2" fillId="29" borderId="0" xfId="0" applyNumberFormat="1" applyFont="1" applyFill="1"/>
    <xf numFmtId="173" fontId="0" fillId="0" borderId="0" xfId="0" applyNumberFormat="1"/>
    <xf numFmtId="0" fontId="0" fillId="29" borderId="1" xfId="0" applyFill="1" applyBorder="1"/>
    <xf numFmtId="0" fontId="64" fillId="29" borderId="1" xfId="0" applyFont="1" applyFill="1" applyBorder="1"/>
    <xf numFmtId="1" fontId="64" fillId="29" borderId="1" xfId="0" applyNumberFormat="1" applyFont="1" applyFill="1" applyBorder="1"/>
    <xf numFmtId="173" fontId="0" fillId="29" borderId="0" xfId="0" applyNumberFormat="1" applyFill="1"/>
    <xf numFmtId="0" fontId="3" fillId="0" borderId="0" xfId="0" applyFont="1"/>
    <xf numFmtId="0" fontId="67" fillId="0" borderId="0" xfId="0" applyFont="1"/>
    <xf numFmtId="0" fontId="0" fillId="28" borderId="0" xfId="0" applyFill="1"/>
    <xf numFmtId="0" fontId="0" fillId="0" borderId="0" xfId="0" applyAlignment="1">
      <alignment horizontal="left"/>
    </xf>
    <xf numFmtId="0" fontId="61" fillId="29" borderId="0" xfId="0" applyFont="1" applyFill="1"/>
    <xf numFmtId="0" fontId="0" fillId="29" borderId="0" xfId="0" applyFont="1" applyFill="1"/>
    <xf numFmtId="14" fontId="61" fillId="29" borderId="0" xfId="0" applyNumberFormat="1" applyFont="1" applyFill="1" applyAlignment="1">
      <alignment horizontal="center"/>
    </xf>
    <xf numFmtId="0" fontId="61" fillId="29" borderId="0" xfId="0" applyFont="1" applyFill="1" applyAlignment="1">
      <alignment horizontal="center"/>
    </xf>
    <xf numFmtId="0" fontId="2" fillId="29" borderId="0" xfId="0" applyFont="1" applyFill="1" applyAlignment="1">
      <alignment horizontal="right"/>
    </xf>
    <xf numFmtId="0" fontId="61" fillId="29" borderId="1" xfId="0" applyFont="1" applyFill="1" applyBorder="1" applyAlignment="1">
      <alignment vertical="center"/>
    </xf>
    <xf numFmtId="0" fontId="61" fillId="29" borderId="1" xfId="0" applyFont="1" applyFill="1" applyBorder="1" applyAlignment="1">
      <alignment horizontal="center" vertical="center"/>
    </xf>
    <xf numFmtId="0" fontId="61" fillId="29" borderId="1" xfId="0" applyFont="1" applyFill="1" applyBorder="1" applyAlignment="1">
      <alignment horizontal="center" wrapText="1"/>
    </xf>
    <xf numFmtId="0" fontId="0" fillId="29" borderId="1" xfId="0" applyFont="1" applyFill="1" applyBorder="1"/>
    <xf numFmtId="173" fontId="62" fillId="29" borderId="1" xfId="0" applyNumberFormat="1" applyFont="1" applyFill="1" applyBorder="1"/>
    <xf numFmtId="173" fontId="0" fillId="29" borderId="1" xfId="0" applyNumberFormat="1" applyFill="1" applyBorder="1"/>
    <xf numFmtId="0" fontId="0" fillId="29" borderId="0" xfId="0" applyFill="1" applyBorder="1"/>
    <xf numFmtId="1" fontId="62" fillId="29" borderId="1" xfId="0" applyNumberFormat="1" applyFont="1" applyFill="1" applyBorder="1" applyAlignment="1">
      <alignment wrapText="1"/>
    </xf>
    <xf numFmtId="0" fontId="0" fillId="29" borderId="1" xfId="0" applyFill="1" applyBorder="1" applyAlignment="1">
      <alignment wrapText="1"/>
    </xf>
    <xf numFmtId="0" fontId="0" fillId="29" borderId="0" xfId="0" applyFill="1" applyAlignment="1">
      <alignment wrapText="1"/>
    </xf>
    <xf numFmtId="0" fontId="68" fillId="29" borderId="1" xfId="0" applyFont="1" applyFill="1" applyBorder="1"/>
    <xf numFmtId="0" fontId="69" fillId="29" borderId="1" xfId="0" applyFont="1" applyFill="1" applyBorder="1"/>
    <xf numFmtId="1" fontId="69" fillId="29" borderId="1" xfId="0" applyNumberFormat="1" applyFont="1" applyFill="1" applyBorder="1"/>
    <xf numFmtId="1" fontId="0" fillId="0" borderId="0" xfId="0" applyNumberFormat="1"/>
    <xf numFmtId="0" fontId="65" fillId="31" borderId="17" xfId="0" applyFont="1" applyFill="1" applyBorder="1" applyAlignment="1"/>
    <xf numFmtId="0" fontId="65" fillId="31" borderId="1" xfId="0" applyFont="1" applyFill="1" applyBorder="1" applyAlignment="1"/>
    <xf numFmtId="0" fontId="0" fillId="0" borderId="1" xfId="0" applyBorder="1"/>
    <xf numFmtId="9" fontId="13" fillId="0" borderId="1" xfId="957" applyFont="1" applyFill="1" applyBorder="1" applyAlignment="1">
      <alignment horizontal="center" vertical="center"/>
    </xf>
    <xf numFmtId="3" fontId="68" fillId="0" borderId="1" xfId="0" applyNumberFormat="1" applyFont="1" applyFill="1" applyBorder="1" applyAlignment="1">
      <alignment vertical="center" wrapText="1"/>
    </xf>
    <xf numFmtId="4" fontId="12" fillId="0" borderId="1" xfId="5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32" borderId="1" xfId="0" applyFont="1" applyFill="1" applyBorder="1" applyAlignment="1">
      <alignment horizontal="center" vertical="center"/>
    </xf>
    <xf numFmtId="0" fontId="4" fillId="32" borderId="1" xfId="0" applyFont="1" applyFill="1" applyBorder="1" applyAlignment="1">
      <alignment horizontal="center" vertical="center" wrapText="1"/>
    </xf>
    <xf numFmtId="4" fontId="13" fillId="0" borderId="1" xfId="5" applyNumberFormat="1" applyFont="1" applyFill="1" applyBorder="1" applyAlignment="1">
      <alignment horizontal="center" vertical="center"/>
    </xf>
    <xf numFmtId="4" fontId="12" fillId="0" borderId="1" xfId="5" applyNumberFormat="1" applyFont="1" applyFill="1" applyBorder="1" applyAlignment="1">
      <alignment horizontal="center" vertical="center"/>
    </xf>
    <xf numFmtId="0" fontId="0" fillId="29" borderId="0" xfId="0" applyFill="1" applyAlignment="1">
      <alignment horizontal="center"/>
    </xf>
    <xf numFmtId="0" fontId="0" fillId="29" borderId="1" xfId="0" applyFill="1" applyBorder="1" applyAlignment="1">
      <alignment horizontal="center"/>
    </xf>
    <xf numFmtId="1" fontId="62" fillId="29" borderId="1" xfId="0" applyNumberFormat="1" applyFont="1" applyFill="1" applyBorder="1" applyAlignment="1">
      <alignment horizontal="center"/>
    </xf>
    <xf numFmtId="0" fontId="0" fillId="29" borderId="1" xfId="0" applyFill="1" applyBorder="1" applyAlignment="1">
      <alignment horizontal="center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1" fillId="29" borderId="0" xfId="0" applyFont="1" applyFill="1" applyAlignment="1">
      <alignment horizontal="center"/>
    </xf>
    <xf numFmtId="0" fontId="66" fillId="31" borderId="18" xfId="0" applyFont="1" applyFill="1" applyBorder="1" applyAlignment="1">
      <alignment horizontal="left" wrapText="1"/>
    </xf>
    <xf numFmtId="0" fontId="61" fillId="31" borderId="17" xfId="0" applyFont="1" applyFill="1" applyBorder="1" applyAlignment="1">
      <alignment horizontal="left"/>
    </xf>
    <xf numFmtId="0" fontId="0" fillId="28" borderId="0" xfId="0" applyFill="1" applyAlignment="1">
      <alignment horizontal="center"/>
    </xf>
    <xf numFmtId="0" fontId="60" fillId="0" borderId="0" xfId="0" applyFont="1" applyAlignment="1">
      <alignment horizontal="center"/>
    </xf>
    <xf numFmtId="0" fontId="65" fillId="31" borderId="17" xfId="0" applyFont="1" applyFill="1" applyBorder="1" applyAlignment="1">
      <alignment horizontal="left" wrapText="1"/>
    </xf>
    <xf numFmtId="0" fontId="65" fillId="31" borderId="17" xfId="0" applyFont="1" applyFill="1" applyBorder="1" applyAlignment="1">
      <alignment horizontal="left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</cellXfs>
  <cellStyles count="959">
    <cellStyle name="_ЗРК№256 от 29.03.2010 прил1 рус" xfId="6"/>
    <cellStyle name="_ОТ АСИИ" xfId="7"/>
    <cellStyle name="_Перечень бип 2011-2013 гг 22.11.2010" xfId="8"/>
    <cellStyle name="_после корректоров Приложения 1-4, 6-11 (рус)" xfId="9"/>
    <cellStyle name="_Приложение 2 от 15.12.2010 г." xfId="10"/>
    <cellStyle name="_приложение 4 (рус)" xfId="11"/>
    <cellStyle name="_Прлиложения БИП рус,каз 1,20,21" xfId="12"/>
    <cellStyle name="_ПРОБЛЕМНЫЕ  2012-2014 (22.09.11)" xfId="13"/>
    <cellStyle name="_Свод численность на 2011 год 31.07.10" xfId="14"/>
    <cellStyle name="20% - Акцент1 2" xfId="15"/>
    <cellStyle name="20% - Акцент1 2 2" xfId="16"/>
    <cellStyle name="20% - Акцент1 2 2 2" xfId="17"/>
    <cellStyle name="20% - Акцент1 2 2 2 2" xfId="18"/>
    <cellStyle name="20% - Акцент1 2 2 3" xfId="19"/>
    <cellStyle name="20% - Акцент1 2 2_План финансирования на 2013 год" xfId="20"/>
    <cellStyle name="20% - Акцент1 2 3" xfId="21"/>
    <cellStyle name="20% - Акцент1 2 3 2" xfId="22"/>
    <cellStyle name="20% - Акцент1 2 4" xfId="23"/>
    <cellStyle name="20% - Акцент1 2 4 2" xfId="24"/>
    <cellStyle name="20% - Акцент1 2 5" xfId="25"/>
    <cellStyle name="20% - Акцент1 2_Август по объектно" xfId="26"/>
    <cellStyle name="20% - Акцент1 3" xfId="27"/>
    <cellStyle name="20% - Акцент1 4" xfId="28"/>
    <cellStyle name="20% - Акцент2 2" xfId="29"/>
    <cellStyle name="20% - Акцент2 2 2" xfId="30"/>
    <cellStyle name="20% - Акцент2 2 2 2" xfId="31"/>
    <cellStyle name="20% - Акцент2 2 2 2 2" xfId="32"/>
    <cellStyle name="20% - Акцент2 2 2 3" xfId="33"/>
    <cellStyle name="20% - Акцент2 2 2_План финансирования на 2013 год" xfId="34"/>
    <cellStyle name="20% - Акцент2 2 3" xfId="35"/>
    <cellStyle name="20% - Акцент2 2 3 2" xfId="36"/>
    <cellStyle name="20% - Акцент2 2 4" xfId="37"/>
    <cellStyle name="20% - Акцент2 2 4 2" xfId="38"/>
    <cellStyle name="20% - Акцент2 2 5" xfId="39"/>
    <cellStyle name="20% - Акцент2 2_План финансирования на 2013 год" xfId="40"/>
    <cellStyle name="20% - Акцент2 3" xfId="41"/>
    <cellStyle name="20% - Акцент2 4" xfId="42"/>
    <cellStyle name="20% - Акцент3 2" xfId="43"/>
    <cellStyle name="20% - Акцент3 2 2" xfId="44"/>
    <cellStyle name="20% - Акцент3 2 2 2" xfId="45"/>
    <cellStyle name="20% - Акцент3 2 2 2 2" xfId="46"/>
    <cellStyle name="20% - Акцент3 2 2 3" xfId="47"/>
    <cellStyle name="20% - Акцент3 2 2_План финансирования на 2013 год" xfId="48"/>
    <cellStyle name="20% - Акцент3 2 3" xfId="49"/>
    <cellStyle name="20% - Акцент3 2 3 2" xfId="50"/>
    <cellStyle name="20% - Акцент3 2 4" xfId="51"/>
    <cellStyle name="20% - Акцент3 2 4 2" xfId="52"/>
    <cellStyle name="20% - Акцент3 2 5" xfId="53"/>
    <cellStyle name="20% - Акцент3 2_Август по объектно" xfId="54"/>
    <cellStyle name="20% - Акцент3 3" xfId="55"/>
    <cellStyle name="20% - Акцент3 4" xfId="56"/>
    <cellStyle name="20% - Акцент4 2" xfId="57"/>
    <cellStyle name="20% - Акцент4 2 2" xfId="58"/>
    <cellStyle name="20% - Акцент4 2 2 2" xfId="59"/>
    <cellStyle name="20% - Акцент4 2 2 2 2" xfId="60"/>
    <cellStyle name="20% - Акцент4 2 2 3" xfId="61"/>
    <cellStyle name="20% - Акцент4 2 2_План финансирования на 2013 год" xfId="62"/>
    <cellStyle name="20% - Акцент4 2 3" xfId="63"/>
    <cellStyle name="20% - Акцент4 2 3 2" xfId="64"/>
    <cellStyle name="20% - Акцент4 2 4" xfId="65"/>
    <cellStyle name="20% - Акцент4 2 4 2" xfId="66"/>
    <cellStyle name="20% - Акцент4 2 5" xfId="67"/>
    <cellStyle name="20% - Акцент4 2_План финансирования на 2013 год" xfId="68"/>
    <cellStyle name="20% - Акцент4 3" xfId="69"/>
    <cellStyle name="20% - Акцент4 4" xfId="70"/>
    <cellStyle name="20% - Акцент5 2" xfId="71"/>
    <cellStyle name="20% - Акцент5 2 2" xfId="72"/>
    <cellStyle name="20% - Акцент5 2 2 2" xfId="73"/>
    <cellStyle name="20% - Акцент5 2 2 2 2" xfId="74"/>
    <cellStyle name="20% - Акцент5 2 2 3" xfId="75"/>
    <cellStyle name="20% - Акцент5 2 2_План финансирования на 2013 год" xfId="76"/>
    <cellStyle name="20% - Акцент5 2 3" xfId="77"/>
    <cellStyle name="20% - Акцент5 2 3 2" xfId="78"/>
    <cellStyle name="20% - Акцент5 2 4" xfId="79"/>
    <cellStyle name="20% - Акцент5 2 4 2" xfId="80"/>
    <cellStyle name="20% - Акцент5 2 5" xfId="81"/>
    <cellStyle name="20% - Акцент5 2_План финансирования на 2013 год" xfId="82"/>
    <cellStyle name="20% - Акцент5 3" xfId="83"/>
    <cellStyle name="20% - Акцент5 4" xfId="84"/>
    <cellStyle name="20% - Акцент6 2" xfId="85"/>
    <cellStyle name="20% - Акцент6 2 2" xfId="86"/>
    <cellStyle name="20% - Акцент6 2 2 2" xfId="87"/>
    <cellStyle name="20% - Акцент6 2 2 2 2" xfId="88"/>
    <cellStyle name="20% - Акцент6 2 2 3" xfId="89"/>
    <cellStyle name="20% - Акцент6 2 2_План финансирования на 2013 год" xfId="90"/>
    <cellStyle name="20% - Акцент6 2 3" xfId="91"/>
    <cellStyle name="20% - Акцент6 2 3 2" xfId="92"/>
    <cellStyle name="20% - Акцент6 2 4" xfId="93"/>
    <cellStyle name="20% - Акцент6 2 4 2" xfId="94"/>
    <cellStyle name="20% - Акцент6 2 5" xfId="95"/>
    <cellStyle name="20% - Акцент6 2_Август по объектно" xfId="96"/>
    <cellStyle name="20% - Акцент6 3" xfId="97"/>
    <cellStyle name="20% - Акцент6 4" xfId="98"/>
    <cellStyle name="40% - Акцент1 2" xfId="99"/>
    <cellStyle name="40% - Акцент1 2 2" xfId="100"/>
    <cellStyle name="40% - Акцент1 2 2 2" xfId="101"/>
    <cellStyle name="40% - Акцент1 2 2 2 2" xfId="102"/>
    <cellStyle name="40% - Акцент1 2 2 3" xfId="103"/>
    <cellStyle name="40% - Акцент1 2 2_План финансирования на 2013 год" xfId="104"/>
    <cellStyle name="40% - Акцент1 2 3" xfId="105"/>
    <cellStyle name="40% - Акцент1 2 3 2" xfId="106"/>
    <cellStyle name="40% - Акцент1 2 4" xfId="107"/>
    <cellStyle name="40% - Акцент1 2 4 2" xfId="108"/>
    <cellStyle name="40% - Акцент1 2 5" xfId="109"/>
    <cellStyle name="40% - Акцент1 2_План финансирования на 2013 год" xfId="110"/>
    <cellStyle name="40% - Акцент1 3" xfId="111"/>
    <cellStyle name="40% - Акцент1 4" xfId="112"/>
    <cellStyle name="40% - Акцент2 2" xfId="113"/>
    <cellStyle name="40% - Акцент2 2 2" xfId="114"/>
    <cellStyle name="40% - Акцент2 2 2 2" xfId="115"/>
    <cellStyle name="40% - Акцент2 2 2 2 2" xfId="116"/>
    <cellStyle name="40% - Акцент2 2 2 3" xfId="117"/>
    <cellStyle name="40% - Акцент2 2 2_План финансирования на 2013 год" xfId="118"/>
    <cellStyle name="40% - Акцент2 2 3" xfId="119"/>
    <cellStyle name="40% - Акцент2 2 3 2" xfId="120"/>
    <cellStyle name="40% - Акцент2 2 4" xfId="121"/>
    <cellStyle name="40% - Акцент2 2 4 2" xfId="122"/>
    <cellStyle name="40% - Акцент2 2 5" xfId="123"/>
    <cellStyle name="40% - Акцент2 2_План финансирования на 2013 год" xfId="124"/>
    <cellStyle name="40% - Акцент2 3" xfId="125"/>
    <cellStyle name="40% - Акцент2 4" xfId="126"/>
    <cellStyle name="40% - Акцент3 2" xfId="127"/>
    <cellStyle name="40% - Акцент3 2 2" xfId="128"/>
    <cellStyle name="40% - Акцент3 2 2 2" xfId="129"/>
    <cellStyle name="40% - Акцент3 2 2 2 2" xfId="130"/>
    <cellStyle name="40% - Акцент3 2 2 3" xfId="131"/>
    <cellStyle name="40% - Акцент3 2 2_План финансирования на 2013 год" xfId="132"/>
    <cellStyle name="40% - Акцент3 2 3" xfId="133"/>
    <cellStyle name="40% - Акцент3 2 3 2" xfId="134"/>
    <cellStyle name="40% - Акцент3 2 4" xfId="135"/>
    <cellStyle name="40% - Акцент3 2 4 2" xfId="136"/>
    <cellStyle name="40% - Акцент3 2 5" xfId="137"/>
    <cellStyle name="40% - Акцент3 2_Август по объектно" xfId="138"/>
    <cellStyle name="40% - Акцент3 3" xfId="139"/>
    <cellStyle name="40% - Акцент3 4" xfId="140"/>
    <cellStyle name="40% - Акцент4 2" xfId="141"/>
    <cellStyle name="40% - Акцент4 2 2" xfId="142"/>
    <cellStyle name="40% - Акцент4 2 2 2" xfId="143"/>
    <cellStyle name="40% - Акцент4 2 2 2 2" xfId="144"/>
    <cellStyle name="40% - Акцент4 2 2 3" xfId="145"/>
    <cellStyle name="40% - Акцент4 2 2_План финансирования на 2013 год" xfId="146"/>
    <cellStyle name="40% - Акцент4 2 3" xfId="147"/>
    <cellStyle name="40% - Акцент4 2 3 2" xfId="148"/>
    <cellStyle name="40% - Акцент4 2 4" xfId="149"/>
    <cellStyle name="40% - Акцент4 2 4 2" xfId="150"/>
    <cellStyle name="40% - Акцент4 2 5" xfId="151"/>
    <cellStyle name="40% - Акцент4 2_План финансирования на 2013 год" xfId="152"/>
    <cellStyle name="40% - Акцент4 3" xfId="153"/>
    <cellStyle name="40% - Акцент4 4" xfId="154"/>
    <cellStyle name="40% - Акцент5 2" xfId="155"/>
    <cellStyle name="40% - Акцент5 2 2" xfId="156"/>
    <cellStyle name="40% - Акцент5 2 2 2" xfId="157"/>
    <cellStyle name="40% - Акцент5 2 2 2 2" xfId="158"/>
    <cellStyle name="40% - Акцент5 2 2 3" xfId="159"/>
    <cellStyle name="40% - Акцент5 2 2_План финансирования на 2013 год" xfId="160"/>
    <cellStyle name="40% - Акцент5 2 3" xfId="161"/>
    <cellStyle name="40% - Акцент5 2 3 2" xfId="162"/>
    <cellStyle name="40% - Акцент5 2 4" xfId="163"/>
    <cellStyle name="40% - Акцент5 2 4 2" xfId="164"/>
    <cellStyle name="40% - Акцент5 2 5" xfId="165"/>
    <cellStyle name="40% - Акцент5 2_План финансирования на 2013 год" xfId="166"/>
    <cellStyle name="40% - Акцент5 3" xfId="167"/>
    <cellStyle name="40% - Акцент5 4" xfId="168"/>
    <cellStyle name="40% - Акцент6 2" xfId="169"/>
    <cellStyle name="40% - Акцент6 2 2" xfId="170"/>
    <cellStyle name="40% - Акцент6 2 2 2" xfId="171"/>
    <cellStyle name="40% - Акцент6 2 2 2 2" xfId="172"/>
    <cellStyle name="40% - Акцент6 2 2 3" xfId="173"/>
    <cellStyle name="40% - Акцент6 2 2_План финансирования на 2013 год" xfId="174"/>
    <cellStyle name="40% - Акцент6 2 3" xfId="175"/>
    <cellStyle name="40% - Акцент6 2 3 2" xfId="176"/>
    <cellStyle name="40% - Акцент6 2 4" xfId="177"/>
    <cellStyle name="40% - Акцент6 2 4 2" xfId="178"/>
    <cellStyle name="40% - Акцент6 2 5" xfId="179"/>
    <cellStyle name="40% - Акцент6 2_План финансирования на 2013 год" xfId="180"/>
    <cellStyle name="40% - Акцент6 3" xfId="181"/>
    <cellStyle name="40% - Акцент6 4" xfId="182"/>
    <cellStyle name="60% - Акцент1 2" xfId="183"/>
    <cellStyle name="60% - Акцент1 2 2" xfId="184"/>
    <cellStyle name="60% - Акцент1 2 2 2" xfId="185"/>
    <cellStyle name="60% - Акцент1 2 3" xfId="186"/>
    <cellStyle name="60% - Акцент1 2 4" xfId="187"/>
    <cellStyle name="60% - Акцент1 2 5" xfId="188"/>
    <cellStyle name="60% - Акцент1 2_16 МСХ 13.09.11 с проблемными" xfId="189"/>
    <cellStyle name="60% - Акцент1 3" xfId="190"/>
    <cellStyle name="60% - Акцент2 2" xfId="191"/>
    <cellStyle name="60% - Акцент2 2 2" xfId="192"/>
    <cellStyle name="60% - Акцент2 2 2 2" xfId="193"/>
    <cellStyle name="60% - Акцент2 2 3" xfId="194"/>
    <cellStyle name="60% - Акцент2 2 4" xfId="195"/>
    <cellStyle name="60% - Акцент2 2 5" xfId="196"/>
    <cellStyle name="60% - Акцент2 2_16 МСХ 13.09.11 с проблемными" xfId="197"/>
    <cellStyle name="60% - Акцент2 3" xfId="198"/>
    <cellStyle name="60% - Акцент3 2" xfId="199"/>
    <cellStyle name="60% - Акцент3 2 2" xfId="200"/>
    <cellStyle name="60% - Акцент3 2 2 2" xfId="201"/>
    <cellStyle name="60% - Акцент3 2 3" xfId="202"/>
    <cellStyle name="60% - Акцент3 2 4" xfId="203"/>
    <cellStyle name="60% - Акцент3 2 5" xfId="204"/>
    <cellStyle name="60% - Акцент3 2_16 МСХ 13.09.11 с проблемными" xfId="205"/>
    <cellStyle name="60% - Акцент3 3" xfId="206"/>
    <cellStyle name="60% - Акцент4 2" xfId="207"/>
    <cellStyle name="60% - Акцент4 2 2" xfId="208"/>
    <cellStyle name="60% - Акцент4 2 2 2" xfId="209"/>
    <cellStyle name="60% - Акцент4 2 3" xfId="210"/>
    <cellStyle name="60% - Акцент4 2 4" xfId="211"/>
    <cellStyle name="60% - Акцент4 2 5" xfId="212"/>
    <cellStyle name="60% - Акцент4 2_16 МСХ 13.09.11 с проблемными" xfId="213"/>
    <cellStyle name="60% - Акцент4 3" xfId="214"/>
    <cellStyle name="60% - Акцент5 2" xfId="215"/>
    <cellStyle name="60% - Акцент5 2 2" xfId="216"/>
    <cellStyle name="60% - Акцент5 2 2 2" xfId="217"/>
    <cellStyle name="60% - Акцент5 2 3" xfId="218"/>
    <cellStyle name="60% - Акцент5 2 4" xfId="219"/>
    <cellStyle name="60% - Акцент5 2 5" xfId="220"/>
    <cellStyle name="60% - Акцент5 2_16 МСХ 13.09.11 с проблемными" xfId="221"/>
    <cellStyle name="60% - Акцент5 3" xfId="222"/>
    <cellStyle name="60% - Акцент6 2" xfId="223"/>
    <cellStyle name="60% - Акцент6 2 2" xfId="224"/>
    <cellStyle name="60% - Акцент6 2 2 2" xfId="225"/>
    <cellStyle name="60% - Акцент6 2 3" xfId="226"/>
    <cellStyle name="60% - Акцент6 2 4" xfId="227"/>
    <cellStyle name="60% - Акцент6 2 5" xfId="228"/>
    <cellStyle name="60% - Акцент6 2_16 МСХ 13.09.11 с проблемными" xfId="229"/>
    <cellStyle name="60% - Акцент6 3" xfId="230"/>
    <cellStyle name="Cell1" xfId="231"/>
    <cellStyle name="Cell2" xfId="232"/>
    <cellStyle name="Cell3" xfId="233"/>
    <cellStyle name="Cell4" xfId="234"/>
    <cellStyle name="Cell5" xfId="235"/>
    <cellStyle name="Column1" xfId="236"/>
    <cellStyle name="Column2" xfId="237"/>
    <cellStyle name="Column3" xfId="238"/>
    <cellStyle name="Column4" xfId="239"/>
    <cellStyle name="Column5" xfId="240"/>
    <cellStyle name="Column7" xfId="241"/>
    <cellStyle name="Data" xfId="242"/>
    <cellStyle name="Excel Built-in Comma" xfId="243"/>
    <cellStyle name="Excel Built-in Comma 2" xfId="244"/>
    <cellStyle name="Excel Built-in Comma 3" xfId="245"/>
    <cellStyle name="Excel Built-in Normal" xfId="246"/>
    <cellStyle name="Excel Built-in Normal 2" xfId="247"/>
    <cellStyle name="Excel Built-in Normal 3" xfId="248"/>
    <cellStyle name="Heading" xfId="249"/>
    <cellStyle name="Heading1" xfId="250"/>
    <cellStyle name="Heading2" xfId="251"/>
    <cellStyle name="Heading3" xfId="252"/>
    <cellStyle name="Heading4" xfId="253"/>
    <cellStyle name="Name1" xfId="254"/>
    <cellStyle name="Name2" xfId="255"/>
    <cellStyle name="Name3" xfId="256"/>
    <cellStyle name="Name4" xfId="257"/>
    <cellStyle name="Name5" xfId="258"/>
    <cellStyle name="Normal 5" xfId="259"/>
    <cellStyle name="Normal 6" xfId="260"/>
    <cellStyle name="Normal_Sheet1" xfId="261"/>
    <cellStyle name="Result" xfId="262"/>
    <cellStyle name="Result2" xfId="263"/>
    <cellStyle name="S0" xfId="264"/>
    <cellStyle name="S0 2" xfId="265"/>
    <cellStyle name="S1" xfId="266"/>
    <cellStyle name="S1 2" xfId="267"/>
    <cellStyle name="S10" xfId="268"/>
    <cellStyle name="S10 2" xfId="269"/>
    <cellStyle name="S2" xfId="270"/>
    <cellStyle name="S2 2" xfId="271"/>
    <cellStyle name="S3" xfId="272"/>
    <cellStyle name="S3 2" xfId="273"/>
    <cellStyle name="S4" xfId="274"/>
    <cellStyle name="S4 2" xfId="275"/>
    <cellStyle name="S4_16 МСХ 13.09.11 с проблемными" xfId="276"/>
    <cellStyle name="S5" xfId="277"/>
    <cellStyle name="S5 2" xfId="278"/>
    <cellStyle name="S5_16 МСХ 13.09.11 с проблемными" xfId="279"/>
    <cellStyle name="S6" xfId="280"/>
    <cellStyle name="S6 2" xfId="281"/>
    <cellStyle name="S7" xfId="282"/>
    <cellStyle name="S7 2" xfId="283"/>
    <cellStyle name="S8" xfId="284"/>
    <cellStyle name="S8 2" xfId="285"/>
    <cellStyle name="S9" xfId="286"/>
    <cellStyle name="S9 2" xfId="287"/>
    <cellStyle name="S9_ПРОБЛЕМНЫЕ  2012-2014 (22.09.11)" xfId="288"/>
    <cellStyle name="Title1" xfId="289"/>
    <cellStyle name="TitleCol1" xfId="290"/>
    <cellStyle name="TitleCol2" xfId="291"/>
    <cellStyle name="White1" xfId="292"/>
    <cellStyle name="White2" xfId="293"/>
    <cellStyle name="White3" xfId="294"/>
    <cellStyle name="White4" xfId="295"/>
    <cellStyle name="White5" xfId="296"/>
    <cellStyle name="Акцент1 2" xfId="297"/>
    <cellStyle name="Акцент1 2 2" xfId="298"/>
    <cellStyle name="Акцент1 2 2 2" xfId="299"/>
    <cellStyle name="Акцент1 2 3" xfId="300"/>
    <cellStyle name="Акцент1 2 4" xfId="301"/>
    <cellStyle name="Акцент1 2 5" xfId="302"/>
    <cellStyle name="Акцент1 2_16 МСХ 13.09.11 с проблемными" xfId="303"/>
    <cellStyle name="Акцент1 3" xfId="304"/>
    <cellStyle name="Акцент2 2" xfId="305"/>
    <cellStyle name="Акцент2 2 2" xfId="306"/>
    <cellStyle name="Акцент2 2 2 2" xfId="307"/>
    <cellStyle name="Акцент2 2 3" xfId="308"/>
    <cellStyle name="Акцент2 2 4" xfId="309"/>
    <cellStyle name="Акцент2 2 5" xfId="310"/>
    <cellStyle name="Акцент2 2_16 МСХ 13.09.11 с проблемными" xfId="311"/>
    <cellStyle name="Акцент2 3" xfId="312"/>
    <cellStyle name="Акцент3 2" xfId="313"/>
    <cellStyle name="Акцент3 2 2" xfId="314"/>
    <cellStyle name="Акцент3 2 2 2" xfId="315"/>
    <cellStyle name="Акцент3 2 3" xfId="316"/>
    <cellStyle name="Акцент3 2 4" xfId="317"/>
    <cellStyle name="Акцент3 2 5" xfId="318"/>
    <cellStyle name="Акцент3 2_16 МСХ 13.09.11 с проблемными" xfId="319"/>
    <cellStyle name="Акцент3 3" xfId="320"/>
    <cellStyle name="Акцент4 2" xfId="321"/>
    <cellStyle name="Акцент4 2 2" xfId="322"/>
    <cellStyle name="Акцент4 2 2 2" xfId="323"/>
    <cellStyle name="Акцент4 2 3" xfId="324"/>
    <cellStyle name="Акцент4 2 4" xfId="325"/>
    <cellStyle name="Акцент4 2 5" xfId="326"/>
    <cellStyle name="Акцент4 2_16 МСХ 13.09.11 с проблемными" xfId="327"/>
    <cellStyle name="Акцент4 3" xfId="328"/>
    <cellStyle name="Акцент5 2" xfId="329"/>
    <cellStyle name="Акцент5 2 2" xfId="330"/>
    <cellStyle name="Акцент5 2 2 2" xfId="331"/>
    <cellStyle name="Акцент5 2 3" xfId="332"/>
    <cellStyle name="Акцент5 2 4" xfId="333"/>
    <cellStyle name="Акцент5 2 5" xfId="334"/>
    <cellStyle name="Акцент5 2_16 МСХ 13.09.11 с проблемными" xfId="335"/>
    <cellStyle name="Акцент5 3" xfId="336"/>
    <cellStyle name="Акцент6 2" xfId="337"/>
    <cellStyle name="Акцент6 2 2" xfId="338"/>
    <cellStyle name="Акцент6 2 2 2" xfId="339"/>
    <cellStyle name="Акцент6 2 3" xfId="340"/>
    <cellStyle name="Акцент6 2 4" xfId="341"/>
    <cellStyle name="Акцент6 2 5" xfId="342"/>
    <cellStyle name="Акцент6 2_16 МСХ 13.09.11 с проблемными" xfId="343"/>
    <cellStyle name="Акцент6 3" xfId="344"/>
    <cellStyle name="Ввод  2" xfId="345"/>
    <cellStyle name="Ввод  2 2" xfId="346"/>
    <cellStyle name="Ввод  2 2 2" xfId="347"/>
    <cellStyle name="Ввод  2 2 3" xfId="348"/>
    <cellStyle name="Ввод  2 3" xfId="349"/>
    <cellStyle name="Ввод  2 4" xfId="350"/>
    <cellStyle name="Ввод  2 5" xfId="351"/>
    <cellStyle name="Ввод  2 6" xfId="352"/>
    <cellStyle name="Ввод  2_Электроэнергия" xfId="353"/>
    <cellStyle name="Ввод  3" xfId="354"/>
    <cellStyle name="Вывод 2" xfId="355"/>
    <cellStyle name="Вывод 2 2" xfId="356"/>
    <cellStyle name="Вывод 2 2 2" xfId="357"/>
    <cellStyle name="Вывод 2 2 3" xfId="358"/>
    <cellStyle name="Вывод 2 3" xfId="359"/>
    <cellStyle name="Вывод 2 4" xfId="360"/>
    <cellStyle name="Вывод 2 5" xfId="361"/>
    <cellStyle name="Вывод 2 6" xfId="362"/>
    <cellStyle name="Вывод 2_Электроэнергия" xfId="363"/>
    <cellStyle name="Вывод 3" xfId="364"/>
    <cellStyle name="Вычисление 2" xfId="365"/>
    <cellStyle name="Вычисление 2 2" xfId="366"/>
    <cellStyle name="Вычисление 2 2 2" xfId="367"/>
    <cellStyle name="Вычисление 2 2 3" xfId="368"/>
    <cellStyle name="Вычисление 2 3" xfId="369"/>
    <cellStyle name="Вычисление 2 4" xfId="370"/>
    <cellStyle name="Вычисление 2 5" xfId="371"/>
    <cellStyle name="Вычисление 2 6" xfId="372"/>
    <cellStyle name="Вычисление 2_Электроэнергия" xfId="373"/>
    <cellStyle name="Вычисление 3" xfId="374"/>
    <cellStyle name="Денежный 2" xfId="375"/>
    <cellStyle name="Заголовок 1 2" xfId="376"/>
    <cellStyle name="Заголовок 1 2 2" xfId="377"/>
    <cellStyle name="Заголовок 1 2 2 2" xfId="378"/>
    <cellStyle name="Заголовок 1 2 3" xfId="379"/>
    <cellStyle name="Заголовок 1 2 4" xfId="380"/>
    <cellStyle name="Заголовок 1 2 5" xfId="381"/>
    <cellStyle name="Заголовок 1 2_Электроэнергия" xfId="382"/>
    <cellStyle name="Заголовок 1 3" xfId="383"/>
    <cellStyle name="Заголовок 2 2" xfId="384"/>
    <cellStyle name="Заголовок 2 2 2" xfId="385"/>
    <cellStyle name="Заголовок 2 2 2 2" xfId="386"/>
    <cellStyle name="Заголовок 2 2 3" xfId="387"/>
    <cellStyle name="Заголовок 2 2 4" xfId="388"/>
    <cellStyle name="Заголовок 2 2 5" xfId="389"/>
    <cellStyle name="Заголовок 2 2_Электроэнергия" xfId="390"/>
    <cellStyle name="Заголовок 2 3" xfId="391"/>
    <cellStyle name="Заголовок 3 2" xfId="392"/>
    <cellStyle name="Заголовок 3 2 2" xfId="393"/>
    <cellStyle name="Заголовок 3 2 2 2" xfId="394"/>
    <cellStyle name="Заголовок 3 2 3" xfId="395"/>
    <cellStyle name="Заголовок 3 2 4" xfId="396"/>
    <cellStyle name="Заголовок 3 2 5" xfId="397"/>
    <cellStyle name="Заголовок 3 2_Электроэнергия" xfId="398"/>
    <cellStyle name="Заголовок 3 3" xfId="399"/>
    <cellStyle name="Заголовок 4 2" xfId="400"/>
    <cellStyle name="Заголовок 4 2 2" xfId="401"/>
    <cellStyle name="Заголовок 4 2 2 2" xfId="402"/>
    <cellStyle name="Заголовок 4 2 3" xfId="403"/>
    <cellStyle name="Заголовок 4 2 4" xfId="404"/>
    <cellStyle name="Заголовок 4 2 5" xfId="405"/>
    <cellStyle name="Заголовок 4 2_Электроэнергия" xfId="406"/>
    <cellStyle name="Заголовок 4 3" xfId="407"/>
    <cellStyle name="Итог 2" xfId="408"/>
    <cellStyle name="Итог 2 2" xfId="409"/>
    <cellStyle name="Итог 2 2 2" xfId="410"/>
    <cellStyle name="Итог 2 2 2 2" xfId="411"/>
    <cellStyle name="Итог 2 2 3" xfId="412"/>
    <cellStyle name="Итог 2 2 4" xfId="413"/>
    <cellStyle name="Итог 2 2_Электроэнергия" xfId="414"/>
    <cellStyle name="Итог 2 3" xfId="415"/>
    <cellStyle name="Итог 2 3 2" xfId="416"/>
    <cellStyle name="Итог 2 3 3" xfId="417"/>
    <cellStyle name="Итог 2 4" xfId="418"/>
    <cellStyle name="Итог 2 5" xfId="419"/>
    <cellStyle name="Итог 2 6" xfId="420"/>
    <cellStyle name="Итог 2_Электроэнергия" xfId="421"/>
    <cellStyle name="Итог 3" xfId="422"/>
    <cellStyle name="КАНДАГАЧ тел3-33-96" xfId="423"/>
    <cellStyle name="Контрольная ячейка 2" xfId="424"/>
    <cellStyle name="Контрольная ячейка 2 2" xfId="425"/>
    <cellStyle name="Контрольная ячейка 2 2 2" xfId="426"/>
    <cellStyle name="Контрольная ячейка 2 3" xfId="427"/>
    <cellStyle name="Контрольная ячейка 2 4" xfId="428"/>
    <cellStyle name="Контрольная ячейка 2 5" xfId="429"/>
    <cellStyle name="Контрольная ячейка 2_Электроэнергия" xfId="430"/>
    <cellStyle name="Контрольная ячейка 3" xfId="431"/>
    <cellStyle name="Название 2" xfId="432"/>
    <cellStyle name="Название 2 2" xfId="433"/>
    <cellStyle name="Название 2 2 2" xfId="434"/>
    <cellStyle name="Название 2 3" xfId="435"/>
    <cellStyle name="Название 2 4" xfId="436"/>
    <cellStyle name="Название 2 5" xfId="437"/>
    <cellStyle name="Название 2_Электроэнергия" xfId="438"/>
    <cellStyle name="Название 3" xfId="439"/>
    <cellStyle name="Нейтральный 2" xfId="440"/>
    <cellStyle name="Нейтральный 2 2" xfId="441"/>
    <cellStyle name="Нейтральный 2 2 2" xfId="442"/>
    <cellStyle name="Нейтральный 2 3" xfId="443"/>
    <cellStyle name="Нейтральный 2 4" xfId="444"/>
    <cellStyle name="Нейтральный 2 5" xfId="445"/>
    <cellStyle name="Нейтральный 2_Электроэнергия" xfId="446"/>
    <cellStyle name="Нейтральный 3" xfId="447"/>
    <cellStyle name="Обычный" xfId="0" builtinId="0"/>
    <cellStyle name="Обычный 10" xfId="448"/>
    <cellStyle name="Обычный 10 2" xfId="449"/>
    <cellStyle name="Обычный 10 2 2" xfId="450"/>
    <cellStyle name="Обычный 10 3" xfId="451"/>
    <cellStyle name="Обычный 10 3 2" xfId="452"/>
    <cellStyle name="Обычный 10 3 3" xfId="453"/>
    <cellStyle name="Обычный 10 4" xfId="454"/>
    <cellStyle name="Обычный 10 5" xfId="455"/>
    <cellStyle name="Обычный 10 6" xfId="456"/>
    <cellStyle name="Обычный 10_Август по объектно" xfId="457"/>
    <cellStyle name="Обычный 11" xfId="458"/>
    <cellStyle name="Обычный 11 2" xfId="459"/>
    <cellStyle name="Обычный 11 2 2" xfId="460"/>
    <cellStyle name="Обычный 11 3" xfId="461"/>
    <cellStyle name="Обычный 11 3 2" xfId="462"/>
    <cellStyle name="Обычный 11 4" xfId="463"/>
    <cellStyle name="Обычный 11 4 2" xfId="464"/>
    <cellStyle name="Обычный 11 4 2 2" xfId="465"/>
    <cellStyle name="Обычный 11 4 3" xfId="466"/>
    <cellStyle name="Обычный 11 5" xfId="467"/>
    <cellStyle name="Обычный 11 6" xfId="468"/>
    <cellStyle name="Обычный 11 7" xfId="469"/>
    <cellStyle name="Обычный 11_Август по объектно" xfId="470"/>
    <cellStyle name="Обычный 12" xfId="471"/>
    <cellStyle name="Обычный 12 2" xfId="472"/>
    <cellStyle name="Обычный 12 2 2" xfId="473"/>
    <cellStyle name="Обычный 12 3" xfId="474"/>
    <cellStyle name="Обычный 12 3 2" xfId="475"/>
    <cellStyle name="Обычный 12 4" xfId="476"/>
    <cellStyle name="Обычный 12 4 2" xfId="477"/>
    <cellStyle name="Обычный 12 4 2 2" xfId="478"/>
    <cellStyle name="Обычный 12 4 3" xfId="479"/>
    <cellStyle name="Обычный 12 5" xfId="480"/>
    <cellStyle name="Обычный 12 6" xfId="481"/>
    <cellStyle name="Обычный 12 7" xfId="482"/>
    <cellStyle name="Обычный 12_Август по объектно" xfId="483"/>
    <cellStyle name="Обычный 13" xfId="484"/>
    <cellStyle name="Обычный 13 2" xfId="485"/>
    <cellStyle name="Обычный 13 2 2" xfId="486"/>
    <cellStyle name="Обычный 13 3" xfId="487"/>
    <cellStyle name="Обычный 13_Гидроузел на р.Тышкан" xfId="488"/>
    <cellStyle name="Обычный 14" xfId="489"/>
    <cellStyle name="Обычный 14 2" xfId="490"/>
    <cellStyle name="Обычный 14 3" xfId="491"/>
    <cellStyle name="Обычный 14 4" xfId="492"/>
    <cellStyle name="Обычный 14_Гидроузел на р.Тышкан" xfId="493"/>
    <cellStyle name="Обычный 15" xfId="494"/>
    <cellStyle name="Обычный 15 2" xfId="495"/>
    <cellStyle name="Обычный 15 3" xfId="496"/>
    <cellStyle name="Обычный 15 4" xfId="497"/>
    <cellStyle name="Обычный 15 5" xfId="498"/>
    <cellStyle name="Обычный 16" xfId="499"/>
    <cellStyle name="Обычный 16 2" xfId="500"/>
    <cellStyle name="Обычный 16 2 2" xfId="501"/>
    <cellStyle name="Обычный 16 3" xfId="502"/>
    <cellStyle name="Обычный 16 4" xfId="503"/>
    <cellStyle name="Обычный 16 5" xfId="504"/>
    <cellStyle name="Обычный 16_Гидроузел на р.Тышкан" xfId="505"/>
    <cellStyle name="Обычный 17" xfId="506"/>
    <cellStyle name="Обычный 17 2" xfId="507"/>
    <cellStyle name="Обычный 17 2 2" xfId="508"/>
    <cellStyle name="Обычный 17 3" xfId="509"/>
    <cellStyle name="Обычный 17 3 2" xfId="510"/>
    <cellStyle name="Обычный 17 3 2 2" xfId="511"/>
    <cellStyle name="Обычный 17 3 3" xfId="512"/>
    <cellStyle name="Обычный 17 4" xfId="513"/>
    <cellStyle name="Обычный 17 4 2" xfId="514"/>
    <cellStyle name="Обычный 17 5" xfId="515"/>
    <cellStyle name="Обычный 18" xfId="516"/>
    <cellStyle name="Обычный 18 2" xfId="517"/>
    <cellStyle name="Обычный 18 2 2" xfId="518"/>
    <cellStyle name="Обычный 18 3" xfId="519"/>
    <cellStyle name="Обычный 18 3 2" xfId="520"/>
    <cellStyle name="Обычный 18 3 3" xfId="521"/>
    <cellStyle name="Обычный 18 4" xfId="522"/>
    <cellStyle name="Обычный 18 5" xfId="523"/>
    <cellStyle name="Обычный 19" xfId="524"/>
    <cellStyle name="Обычный 19 2" xfId="525"/>
    <cellStyle name="Обычный 19 2 2" xfId="526"/>
    <cellStyle name="Обычный 19 3" xfId="527"/>
    <cellStyle name="Обычный 19 3 2" xfId="528"/>
    <cellStyle name="Обычный 19 3 3" xfId="529"/>
    <cellStyle name="Обычный 19 4" xfId="530"/>
    <cellStyle name="Обычный 19 5" xfId="531"/>
    <cellStyle name="Обычный 2" xfId="2"/>
    <cellStyle name="Обычный 2 10" xfId="532"/>
    <cellStyle name="Обычный 2 10 2" xfId="533"/>
    <cellStyle name="Обычный 2 11" xfId="534"/>
    <cellStyle name="Обычный 2 12" xfId="1"/>
    <cellStyle name="Обычный 2 2" xfId="535"/>
    <cellStyle name="Обычный 2 2 2" xfId="536"/>
    <cellStyle name="Обычный 2 2 2 2" xfId="537"/>
    <cellStyle name="Обычный 2 2 2 2 2" xfId="538"/>
    <cellStyle name="Обычный 2 2 2 2 2 2" xfId="539"/>
    <cellStyle name="Обычный 2 2 2 2 3" xfId="540"/>
    <cellStyle name="Обычный 2 2 2 3" xfId="541"/>
    <cellStyle name="Обычный 2 2 2 4" xfId="542"/>
    <cellStyle name="Обычный 2 2 2 6 2" xfId="543"/>
    <cellStyle name="Обычный 2 2 2_Гидроузел на р.Тышкан" xfId="544"/>
    <cellStyle name="Обычный 2 2 3" xfId="545"/>
    <cellStyle name="Обычный 2 2 3 2" xfId="546"/>
    <cellStyle name="Обычный 2 2 3 2 2" xfId="547"/>
    <cellStyle name="Обычный 2 2 3 3" xfId="548"/>
    <cellStyle name="Обычный 2 2 4" xfId="549"/>
    <cellStyle name="Обычный 2 2 4 2" xfId="550"/>
    <cellStyle name="Обычный 2 2 4 2 2" xfId="551"/>
    <cellStyle name="Обычный 2 2 4 3" xfId="552"/>
    <cellStyle name="Обычный 2 2 5" xfId="553"/>
    <cellStyle name="Обычный 2 2 6" xfId="554"/>
    <cellStyle name="Обычный 2 2 6 2" xfId="555"/>
    <cellStyle name="Обычный 2 2 7" xfId="556"/>
    <cellStyle name="Обычный 2 2 7 2" xfId="557"/>
    <cellStyle name="Обычный 2 2 8" xfId="558"/>
    <cellStyle name="Обычный 2 2_4 МСХ 27.07.11 переигровки" xfId="559"/>
    <cellStyle name="Обычный 2 3" xfId="560"/>
    <cellStyle name="Обычный 2 3 2" xfId="561"/>
    <cellStyle name="Обычный 2 3 3" xfId="562"/>
    <cellStyle name="Обычный 2 3 4" xfId="563"/>
    <cellStyle name="Обычный 2 3 4 2" xfId="564"/>
    <cellStyle name="Обычный 2 3 5" xfId="565"/>
    <cellStyle name="Обычный 2 3_Гидроузел на р.Тышкан" xfId="566"/>
    <cellStyle name="Обычный 2 4" xfId="567"/>
    <cellStyle name="Обычный 2 4 2" xfId="568"/>
    <cellStyle name="Обычный 2 4 2 2" xfId="569"/>
    <cellStyle name="Обычный 2 4 2 2 2" xfId="570"/>
    <cellStyle name="Обычный 2 4 2 3" xfId="571"/>
    <cellStyle name="Обычный 2 4 3" xfId="572"/>
    <cellStyle name="Обычный 2 4 4" xfId="573"/>
    <cellStyle name="Обычный 2 4 5" xfId="574"/>
    <cellStyle name="Обычный 2 4 6" xfId="575"/>
    <cellStyle name="Обычный 2 5" xfId="576"/>
    <cellStyle name="Обычный 2 5 2" xfId="577"/>
    <cellStyle name="Обычный 2 5 2 2" xfId="578"/>
    <cellStyle name="Обычный 2 5 3" xfId="579"/>
    <cellStyle name="Обычный 2 6" xfId="580"/>
    <cellStyle name="Обычный 2 6 2" xfId="581"/>
    <cellStyle name="Обычный 2 6 3" xfId="582"/>
    <cellStyle name="Обычный 2 6 3 2" xfId="583"/>
    <cellStyle name="Обычный 2 6 4" xfId="584"/>
    <cellStyle name="Обычный 2 6 5" xfId="585"/>
    <cellStyle name="Обычный 2 7" xfId="586"/>
    <cellStyle name="Обычный 2 7 2" xfId="587"/>
    <cellStyle name="Обычный 2 7 3" xfId="588"/>
    <cellStyle name="Обычный 2 8" xfId="589"/>
    <cellStyle name="Обычный 2 8 2" xfId="590"/>
    <cellStyle name="Обычный 2 8 3" xfId="591"/>
    <cellStyle name="Обычный 2 9" xfId="592"/>
    <cellStyle name="Обычный 2 9 2" xfId="593"/>
    <cellStyle name="Обычный 2_16 МСХ 13.09.11 с проблемными" xfId="594"/>
    <cellStyle name="Обычный 20" xfId="595"/>
    <cellStyle name="Обычный 20 2" xfId="596"/>
    <cellStyle name="Обычный 20 3" xfId="597"/>
    <cellStyle name="Обычный 20 3 2" xfId="598"/>
    <cellStyle name="Обычный 20 3 3" xfId="599"/>
    <cellStyle name="Обычный 20 4" xfId="600"/>
    <cellStyle name="Обычный 20 5" xfId="601"/>
    <cellStyle name="Обычный 21" xfId="602"/>
    <cellStyle name="Обычный 21 2" xfId="603"/>
    <cellStyle name="Обычный 21 2 2" xfId="604"/>
    <cellStyle name="Обычный 21 3" xfId="605"/>
    <cellStyle name="Обычный 21 3 2" xfId="606"/>
    <cellStyle name="Обычный 21 3 3" xfId="607"/>
    <cellStyle name="Обычный 21 4" xfId="608"/>
    <cellStyle name="Обычный 22" xfId="609"/>
    <cellStyle name="Обычный 22 2" xfId="610"/>
    <cellStyle name="Обычный 22 3" xfId="611"/>
    <cellStyle name="Обычный 22 3 2" xfId="612"/>
    <cellStyle name="Обычный 22 3 2 2" xfId="613"/>
    <cellStyle name="Обычный 22 3 3" xfId="614"/>
    <cellStyle name="Обычный 22 4" xfId="615"/>
    <cellStyle name="Обычный 23" xfId="616"/>
    <cellStyle name="Обычный 23 2" xfId="617"/>
    <cellStyle name="Обычный 23 2 2" xfId="618"/>
    <cellStyle name="Обычный 23 2 2 2" xfId="619"/>
    <cellStyle name="Обычный 23 2 2 3" xfId="620"/>
    <cellStyle name="Обычный 23 2 2 3 2" xfId="621"/>
    <cellStyle name="Обычный 23 2_План финансирования на 2013 год" xfId="622"/>
    <cellStyle name="Обычный 23 3" xfId="623"/>
    <cellStyle name="Обычный 23 4" xfId="624"/>
    <cellStyle name="Обычный 23 4 2" xfId="625"/>
    <cellStyle name="Обычный 23 4 2 2" xfId="626"/>
    <cellStyle name="Обычный 23 4 3" xfId="627"/>
    <cellStyle name="Обычный 23 5" xfId="628"/>
    <cellStyle name="Обычный 23 6" xfId="629"/>
    <cellStyle name="Обычный 23 7" xfId="630"/>
    <cellStyle name="Обычный 23 8" xfId="631"/>
    <cellStyle name="Обычный 23_админ.расходы" xfId="632"/>
    <cellStyle name="Обычный 24" xfId="633"/>
    <cellStyle name="Обычный 24 2" xfId="634"/>
    <cellStyle name="Обычный 24 2 2" xfId="635"/>
    <cellStyle name="Обычный 24 3" xfId="636"/>
    <cellStyle name="Обычный 24 3 2" xfId="637"/>
    <cellStyle name="Обычный 24 4" xfId="638"/>
    <cellStyle name="Обычный 24 5" xfId="639"/>
    <cellStyle name="Обычный 24_админ.расходы" xfId="640"/>
    <cellStyle name="Обычный 25" xfId="641"/>
    <cellStyle name="Обычный 25 2" xfId="642"/>
    <cellStyle name="Обычный 25 2 2" xfId="643"/>
    <cellStyle name="Обычный 25 3" xfId="644"/>
    <cellStyle name="Обычный 25 3 2" xfId="645"/>
    <cellStyle name="Обычный 25 3 3" xfId="646"/>
    <cellStyle name="Обычный 26" xfId="647"/>
    <cellStyle name="Обычный 26 2" xfId="648"/>
    <cellStyle name="Обычный 26 2 2" xfId="649"/>
    <cellStyle name="Обычный 26 2 3" xfId="650"/>
    <cellStyle name="Обычный 26 3" xfId="651"/>
    <cellStyle name="Обычный 26 4" xfId="652"/>
    <cellStyle name="Обычный 27" xfId="653"/>
    <cellStyle name="Обычный 27 2" xfId="654"/>
    <cellStyle name="Обычный 27 2 2" xfId="655"/>
    <cellStyle name="Обычный 27 3" xfId="656"/>
    <cellStyle name="Обычный 28" xfId="657"/>
    <cellStyle name="Обычный 29" xfId="658"/>
    <cellStyle name="Обычный 29 2" xfId="659"/>
    <cellStyle name="Обычный 29 2 2" xfId="660"/>
    <cellStyle name="Обычный 29 3" xfId="661"/>
    <cellStyle name="Обычный 29 4" xfId="662"/>
    <cellStyle name="Обычный 3" xfId="3"/>
    <cellStyle name="Обычный 3 10" xfId="663"/>
    <cellStyle name="Обычный 3 11" xfId="664"/>
    <cellStyle name="Обычный 3 12" xfId="665"/>
    <cellStyle name="Обычный 3 13" xfId="666"/>
    <cellStyle name="Обычный 3 14" xfId="667"/>
    <cellStyle name="Обычный 3 2" xfId="668"/>
    <cellStyle name="Обычный 3 2 2" xfId="669"/>
    <cellStyle name="Обычный 3 2 2 2" xfId="670"/>
    <cellStyle name="Обычный 3 2 2 2 2" xfId="671"/>
    <cellStyle name="Обычный 3 2 2 3" xfId="672"/>
    <cellStyle name="Обычный 3 2 3" xfId="673"/>
    <cellStyle name="Обычный 3 2 3 2" xfId="674"/>
    <cellStyle name="Обычный 3 2 4" xfId="675"/>
    <cellStyle name="Обычный 3 2 5" xfId="676"/>
    <cellStyle name="Обычный 3 2 5 2" xfId="677"/>
    <cellStyle name="Обычный 3 2 6" xfId="678"/>
    <cellStyle name="Обычный 3 2_Каратальская плотина" xfId="679"/>
    <cellStyle name="Обычный 3 3" xfId="680"/>
    <cellStyle name="Обычный 3 3 2" xfId="681"/>
    <cellStyle name="Обычный 3 3 3" xfId="682"/>
    <cellStyle name="Обычный 3 4" xfId="683"/>
    <cellStyle name="Обычный 3 4 2" xfId="684"/>
    <cellStyle name="Обычный 3 5" xfId="685"/>
    <cellStyle name="Обычный 3 6" xfId="686"/>
    <cellStyle name="Обычный 3 7" xfId="687"/>
    <cellStyle name="Обычный 3 8" xfId="688"/>
    <cellStyle name="Обычный 3 9" xfId="689"/>
    <cellStyle name="Обычный 3 9 2" xfId="690"/>
    <cellStyle name="Обычный 3 9 3" xfId="691"/>
    <cellStyle name="Обычный 3_Гидроузел на р.Тышкан" xfId="692"/>
    <cellStyle name="Обычный 30" xfId="693"/>
    <cellStyle name="Обычный 31" xfId="694"/>
    <cellStyle name="Обычный 32" xfId="695"/>
    <cellStyle name="Обычный 32 2" xfId="696"/>
    <cellStyle name="Обычный 33" xfId="697"/>
    <cellStyle name="Обычный 33 2" xfId="698"/>
    <cellStyle name="Обычный 33 3" xfId="699"/>
    <cellStyle name="Обычный 34" xfId="700"/>
    <cellStyle name="Обычный 34 2" xfId="701"/>
    <cellStyle name="Обычный 34 3" xfId="702"/>
    <cellStyle name="Обычный 34_План финансирования на 2013 год" xfId="703"/>
    <cellStyle name="Обычный 35" xfId="704"/>
    <cellStyle name="Обычный 35 2" xfId="705"/>
    <cellStyle name="Обычный 35 3" xfId="706"/>
    <cellStyle name="Обычный 36" xfId="707"/>
    <cellStyle name="Обычный 37" xfId="708"/>
    <cellStyle name="Обычный 38" xfId="709"/>
    <cellStyle name="Обычный 39" xfId="710"/>
    <cellStyle name="Обычный 4" xfId="711"/>
    <cellStyle name="Обычный 4 2" xfId="712"/>
    <cellStyle name="Обычный 4 3" xfId="713"/>
    <cellStyle name="Обычный 4 3 2" xfId="714"/>
    <cellStyle name="Обычный 4 3 2 2" xfId="715"/>
    <cellStyle name="Обычный 4 3 3" xfId="716"/>
    <cellStyle name="Обычный 4 4" xfId="717"/>
    <cellStyle name="Обычный 4 4 2" xfId="718"/>
    <cellStyle name="Обычный 4 5" xfId="719"/>
    <cellStyle name="Обычный 4 5 2" xfId="720"/>
    <cellStyle name="Обычный 4 6" xfId="721"/>
    <cellStyle name="Обычный 4_админ.расходы" xfId="722"/>
    <cellStyle name="Обычный 40" xfId="723"/>
    <cellStyle name="Обычный 41" xfId="724"/>
    <cellStyle name="Обычный 42" xfId="725"/>
    <cellStyle name="Обычный 43" xfId="726"/>
    <cellStyle name="Обычный 44" xfId="727"/>
    <cellStyle name="Обычный 45" xfId="728"/>
    <cellStyle name="Обычный 46" xfId="729"/>
    <cellStyle name="Обычный 47" xfId="730"/>
    <cellStyle name="Обычный 47 2" xfId="731"/>
    <cellStyle name="Обычный 47 3" xfId="732"/>
    <cellStyle name="Обычный 47 4" xfId="733"/>
    <cellStyle name="Обычный 48" xfId="734"/>
    <cellStyle name="Обычный 49" xfId="735"/>
    <cellStyle name="Обычный 49 2" xfId="736"/>
    <cellStyle name="Обычный 5" xfId="737"/>
    <cellStyle name="Обычный 5 2" xfId="738"/>
    <cellStyle name="Обычный 5 2 2" xfId="739"/>
    <cellStyle name="Обычный 5 2 2 2" xfId="740"/>
    <cellStyle name="Обычный 5 2 3" xfId="741"/>
    <cellStyle name="Обычный 5 3" xfId="742"/>
    <cellStyle name="Обычный 5 4" xfId="743"/>
    <cellStyle name="Обычный 5 5" xfId="744"/>
    <cellStyle name="Обычный 5_Гидроузел на р.Тышкан" xfId="745"/>
    <cellStyle name="Обычный 50" xfId="746"/>
    <cellStyle name="Обычный 50 2" xfId="747"/>
    <cellStyle name="Обычный 51" xfId="748"/>
    <cellStyle name="Обычный 52" xfId="749"/>
    <cellStyle name="Обычный 53" xfId="750"/>
    <cellStyle name="Обычный 53 2" xfId="751"/>
    <cellStyle name="Обычный 54" xfId="752"/>
    <cellStyle name="Обычный 55" xfId="753"/>
    <cellStyle name="Обычный 56" xfId="754"/>
    <cellStyle name="Обычный 57" xfId="755"/>
    <cellStyle name="Обычный 57 2" xfId="756"/>
    <cellStyle name="Обычный 57 2 2" xfId="757"/>
    <cellStyle name="Обычный 57 2 3" xfId="758"/>
    <cellStyle name="Обычный 57 2 4" xfId="759"/>
    <cellStyle name="Обычный 57 2 5" xfId="760"/>
    <cellStyle name="Обычный 57 3" xfId="761"/>
    <cellStyle name="Обычный 58" xfId="762"/>
    <cellStyle name="Обычный 58 2" xfId="763"/>
    <cellStyle name="Обычный 59" xfId="764"/>
    <cellStyle name="Обычный 59 2" xfId="765"/>
    <cellStyle name="Обычный 6" xfId="766"/>
    <cellStyle name="Обычный 6 2" xfId="767"/>
    <cellStyle name="Обычный 6 2 2" xfId="768"/>
    <cellStyle name="Обычный 6 2 2 2" xfId="769"/>
    <cellStyle name="Обычный 6 2 3" xfId="770"/>
    <cellStyle name="Обычный 6 3" xfId="771"/>
    <cellStyle name="Обычный 6 4" xfId="772"/>
    <cellStyle name="Обычный 6 5" xfId="773"/>
    <cellStyle name="Обычный 6_Гидроузел на р.Тышкан" xfId="774"/>
    <cellStyle name="Обычный 60" xfId="775"/>
    <cellStyle name="Обычный 61" xfId="776"/>
    <cellStyle name="Обычный 61 2" xfId="777"/>
    <cellStyle name="Обычный 62" xfId="778"/>
    <cellStyle name="Обычный 63" xfId="779"/>
    <cellStyle name="Обычный 64" xfId="780"/>
    <cellStyle name="Обычный 65" xfId="781"/>
    <cellStyle name="Обычный 66" xfId="782"/>
    <cellStyle name="Обычный 67" xfId="783"/>
    <cellStyle name="Обычный 68" xfId="784"/>
    <cellStyle name="Обычный 69" xfId="785"/>
    <cellStyle name="Обычный 69 2" xfId="786"/>
    <cellStyle name="Обычный 7" xfId="787"/>
    <cellStyle name="Обычный 7 2" xfId="788"/>
    <cellStyle name="Обычный 7 2 2" xfId="789"/>
    <cellStyle name="Обычный 7 2 2 2" xfId="790"/>
    <cellStyle name="Обычный 7 2 3" xfId="791"/>
    <cellStyle name="Обычный 7 3" xfId="792"/>
    <cellStyle name="Обычный 7 4" xfId="793"/>
    <cellStyle name="Обычный 7 5" xfId="794"/>
    <cellStyle name="Обычный 7 6" xfId="795"/>
    <cellStyle name="Обычный 7 7" xfId="796"/>
    <cellStyle name="Обычный 7_Гидроузел на р.Тышкан" xfId="797"/>
    <cellStyle name="Обычный 70" xfId="798"/>
    <cellStyle name="Обычный 70 2" xfId="799"/>
    <cellStyle name="Обычный 70 2 2" xfId="800"/>
    <cellStyle name="Обычный 71" xfId="801"/>
    <cellStyle name="Обычный 71 5" xfId="802"/>
    <cellStyle name="Обычный 72" xfId="803"/>
    <cellStyle name="Обычный 73" xfId="804"/>
    <cellStyle name="Обычный 77" xfId="805"/>
    <cellStyle name="Обычный 78" xfId="806"/>
    <cellStyle name="Обычный 8" xfId="807"/>
    <cellStyle name="Обычный 8 2" xfId="808"/>
    <cellStyle name="Обычный 8 2 2" xfId="809"/>
    <cellStyle name="Обычный 8 2 2 2" xfId="810"/>
    <cellStyle name="Обычный 8 2 3" xfId="811"/>
    <cellStyle name="Обычный 8 3" xfId="812"/>
    <cellStyle name="Обычный 8 4" xfId="813"/>
    <cellStyle name="Обычный 8 5" xfId="814"/>
    <cellStyle name="Обычный 8_Гидроузел на р.Тышкан" xfId="815"/>
    <cellStyle name="Обычный 9" xfId="816"/>
    <cellStyle name="Обычный 9 2" xfId="817"/>
    <cellStyle name="Обычный 9 2 2" xfId="818"/>
    <cellStyle name="Обычный 9 2 2 2" xfId="819"/>
    <cellStyle name="Обычный 9 2 3" xfId="820"/>
    <cellStyle name="Обычный 9 3" xfId="821"/>
    <cellStyle name="Обычный 9 4" xfId="822"/>
    <cellStyle name="Обычный 9 8" xfId="823"/>
    <cellStyle name="Обычный 9 9" xfId="824"/>
    <cellStyle name="Обычный 9_Каратальская плотина" xfId="825"/>
    <cellStyle name="Обычный_Лист1" xfId="4"/>
    <cellStyle name="Обычный_Себестоимость" xfId="958"/>
    <cellStyle name="Отличный" xfId="826"/>
    <cellStyle name="Отличный 2" xfId="827"/>
    <cellStyle name="Отличный 2 2" xfId="828"/>
    <cellStyle name="Отличный 2 2 2" xfId="829"/>
    <cellStyle name="Отличный 2 2 3" xfId="830"/>
    <cellStyle name="Отличный 2 3" xfId="831"/>
    <cellStyle name="Отличный 2 4" xfId="832"/>
    <cellStyle name="Отличный 3" xfId="833"/>
    <cellStyle name="Отличный 3 2" xfId="834"/>
    <cellStyle name="Отличный 3 3" xfId="835"/>
    <cellStyle name="Отличный 4" xfId="836"/>
    <cellStyle name="Отличный 5" xfId="837"/>
    <cellStyle name="Плохой 2" xfId="838"/>
    <cellStyle name="Плохой 2 2" xfId="839"/>
    <cellStyle name="Плохой 2 2 2" xfId="840"/>
    <cellStyle name="Плохой 2 3" xfId="841"/>
    <cellStyle name="Плохой 2 4" xfId="842"/>
    <cellStyle name="Плохой 2 5" xfId="843"/>
    <cellStyle name="Плохой 2_Электроэнергия" xfId="844"/>
    <cellStyle name="Плохой 3" xfId="845"/>
    <cellStyle name="Пояснение 2" xfId="846"/>
    <cellStyle name="Пояснение 2 2" xfId="847"/>
    <cellStyle name="Пояснение 2 2 2" xfId="848"/>
    <cellStyle name="Пояснение 2 3" xfId="849"/>
    <cellStyle name="Пояснение 2 4" xfId="850"/>
    <cellStyle name="Пояснение 2 5" xfId="851"/>
    <cellStyle name="Пояснение 2_Электроэнергия" xfId="852"/>
    <cellStyle name="Пояснение 3" xfId="853"/>
    <cellStyle name="Примечание 2" xfId="854"/>
    <cellStyle name="Примечание 2 2" xfId="855"/>
    <cellStyle name="Примечание 2 2 2" xfId="856"/>
    <cellStyle name="Примечание 2 2 3" xfId="857"/>
    <cellStyle name="Примечание 2 3" xfId="858"/>
    <cellStyle name="Примечание 2 4" xfId="859"/>
    <cellStyle name="Примечание 2 5" xfId="860"/>
    <cellStyle name="Примечание 2 6" xfId="861"/>
    <cellStyle name="Примечание 3" xfId="862"/>
    <cellStyle name="Примечание 3 2" xfId="863"/>
    <cellStyle name="Примечание 3 2 2" xfId="864"/>
    <cellStyle name="Примечание 3 2 2 2" xfId="865"/>
    <cellStyle name="Примечание 3 2 3" xfId="866"/>
    <cellStyle name="Примечание 3 3" xfId="867"/>
    <cellStyle name="Примечание 3 3 2" xfId="868"/>
    <cellStyle name="Примечание 3 4" xfId="869"/>
    <cellStyle name="Примечание 4" xfId="870"/>
    <cellStyle name="Примечание 4 2" xfId="871"/>
    <cellStyle name="Примечание 4 3" xfId="872"/>
    <cellStyle name="Примечание 5" xfId="873"/>
    <cellStyle name="Примечание 6" xfId="874"/>
    <cellStyle name="Процентный" xfId="957" builtinId="5"/>
    <cellStyle name="Процентный 2" xfId="875"/>
    <cellStyle name="Процентный 2 2" xfId="876"/>
    <cellStyle name="Процентный 2 2 2" xfId="877"/>
    <cellStyle name="Процентный 2 2 3" xfId="878"/>
    <cellStyle name="Процентный 2 3" xfId="879"/>
    <cellStyle name="Процентный 2 3 2" xfId="880"/>
    <cellStyle name="Процентный 2 4" xfId="881"/>
    <cellStyle name="Процентный 2 5" xfId="882"/>
    <cellStyle name="Процентный 3" xfId="883"/>
    <cellStyle name="Процентный 3 2" xfId="884"/>
    <cellStyle name="Процентный 3 2 2" xfId="885"/>
    <cellStyle name="Процентный 3 2 2 2" xfId="886"/>
    <cellStyle name="Процентный 3 2 3" xfId="887"/>
    <cellStyle name="Процентный 3 2 4" xfId="888"/>
    <cellStyle name="Процентный 3 3" xfId="889"/>
    <cellStyle name="Процентный 3 3 2" xfId="890"/>
    <cellStyle name="Процентный 3 4" xfId="891"/>
    <cellStyle name="Процентный 3 4 2" xfId="892"/>
    <cellStyle name="Процентный 3 5" xfId="893"/>
    <cellStyle name="Процентный 3 5 2" xfId="894"/>
    <cellStyle name="Процентный 3 5 2 2" xfId="895"/>
    <cellStyle name="Процентный 3 5 3" xfId="896"/>
    <cellStyle name="Процентный 4" xfId="897"/>
    <cellStyle name="Процентный 4 2" xfId="898"/>
    <cellStyle name="Процентный 4 3" xfId="899"/>
    <cellStyle name="Процентный 5" xfId="900"/>
    <cellStyle name="Процентный 5 2" xfId="901"/>
    <cellStyle name="Процентный 5 2 2" xfId="902"/>
    <cellStyle name="Процентный 5 2 2 2" xfId="903"/>
    <cellStyle name="Процентный 6" xfId="904"/>
    <cellStyle name="Связанная ячейка 2" xfId="905"/>
    <cellStyle name="Связанная ячейка 2 2" xfId="906"/>
    <cellStyle name="Связанная ячейка 2 2 2" xfId="907"/>
    <cellStyle name="Связанная ячейка 2 3" xfId="908"/>
    <cellStyle name="Связанная ячейка 2 4" xfId="909"/>
    <cellStyle name="Связанная ячейка 2 5" xfId="910"/>
    <cellStyle name="Связанная ячейка 2_Электроэнергия" xfId="911"/>
    <cellStyle name="Связанная ячейка 3" xfId="912"/>
    <cellStyle name="Стиль 1" xfId="913"/>
    <cellStyle name="Стиль 1 2" xfId="914"/>
    <cellStyle name="Стиль 1 2 2" xfId="915"/>
    <cellStyle name="Стиль 1 2 3" xfId="916"/>
    <cellStyle name="Стиль 1 3" xfId="917"/>
    <cellStyle name="Стиль 1 3 2" xfId="918"/>
    <cellStyle name="Стиль 1 3 2 2" xfId="919"/>
    <cellStyle name="Стиль 1 3 3" xfId="920"/>
    <cellStyle name="Стиль 1 4" xfId="921"/>
    <cellStyle name="Стиль 1 5" xfId="922"/>
    <cellStyle name="Стиль 1 6" xfId="923"/>
    <cellStyle name="Стиль 1_16 МСХ 13.09.11 с проблемными" xfId="924"/>
    <cellStyle name="Супер" xfId="925"/>
    <cellStyle name="Текст предупреждения 2" xfId="926"/>
    <cellStyle name="Текст предупреждения 2 2" xfId="927"/>
    <cellStyle name="Текст предупреждения 2 2 2" xfId="928"/>
    <cellStyle name="Текст предупреждения 2 3" xfId="929"/>
    <cellStyle name="Текст предупреждения 2 4" xfId="930"/>
    <cellStyle name="Текст предупреждения 2 5" xfId="931"/>
    <cellStyle name="Текст предупреждения 2_Электроэнергия" xfId="932"/>
    <cellStyle name="Текст предупреждения 3" xfId="933"/>
    <cellStyle name="Финансовый 2" xfId="5"/>
    <cellStyle name="Финансовый 2 2" xfId="934"/>
    <cellStyle name="Финансовый 2 2 2" xfId="935"/>
    <cellStyle name="Финансовый 2 3" xfId="936"/>
    <cellStyle name="Финансовый 2 3 2" xfId="937"/>
    <cellStyle name="Финансовый 2 3 2 2" xfId="938"/>
    <cellStyle name="Финансовый 2 3 3" xfId="939"/>
    <cellStyle name="Финансовый 2 3 4" xfId="940"/>
    <cellStyle name="Финансовый 2 4" xfId="941"/>
    <cellStyle name="Финансовый 2 5" xfId="942"/>
    <cellStyle name="Финансовый 3" xfId="943"/>
    <cellStyle name="Финансовый 3 2" xfId="944"/>
    <cellStyle name="Финансовый 4" xfId="945"/>
    <cellStyle name="Финансовый 5" xfId="946"/>
    <cellStyle name="Хороший 2" xfId="947"/>
    <cellStyle name="Хороший 2 2" xfId="948"/>
    <cellStyle name="Хороший 2 2 2" xfId="949"/>
    <cellStyle name="Хороший 2 3" xfId="950"/>
    <cellStyle name="Хороший 2 4" xfId="951"/>
    <cellStyle name="Хороший 2 5" xfId="952"/>
    <cellStyle name="Хороший 2_Электроэнергия" xfId="953"/>
    <cellStyle name="Хороший 3" xfId="954"/>
    <cellStyle name="Хороший 3 2" xfId="955"/>
    <cellStyle name="Хороший 4" xfId="956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at\&#1053;&#1072;&#1088;&#1080;&#1084;&#1072;&#1085;\AppData\Roaming\Microsoft\Excel\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87\&#1088;&#1072;&#1073;&#1086;&#1095;&#1072;&#1103;$\Users\AXAT\Desktop\5%20&#1055;&#1051;&#1040;&#1053;-2017\Users\&#1053;&#1072;&#1088;&#1080;&#1084;&#1072;&#1085;\AppData\Roaming\Microsoft\Excel\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>
        <row r="1">
          <cell r="A1" t="str">
            <v>Способ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2012</v>
          </cell>
        </row>
      </sheetData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</sheetData>
      <sheetData sheetId="5">
        <row r="1">
          <cell r="A1" t="str">
            <v>1 Бюджет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</sheetData>
      <sheetData sheetId="8">
        <row r="1">
          <cell r="A1" t="str">
            <v>01 Январь</v>
          </cell>
        </row>
      </sheetData>
      <sheetData sheetId="9">
        <row r="1">
          <cell r="A1">
            <v>2012</v>
          </cell>
        </row>
      </sheetData>
      <sheetData sheetId="10">
        <row r="1">
          <cell r="A1" t="str">
            <v>01 Закупки, не превышающие финансовый год</v>
          </cell>
        </row>
      </sheetData>
      <sheetData sheetId="11">
        <row r="2">
          <cell r="A2" t="str">
            <v>110000000</v>
          </cell>
        </row>
      </sheetData>
      <sheetData sheetId="12">
        <row r="2">
          <cell r="A2" t="str">
            <v>101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37"/>
  <sheetViews>
    <sheetView tabSelected="1" topLeftCell="A121" zoomScaleNormal="100" zoomScaleSheetLayoutView="100" workbookViewId="0">
      <selection activeCell="D133" sqref="D133"/>
    </sheetView>
  </sheetViews>
  <sheetFormatPr defaultColWidth="9.109375" defaultRowHeight="13.2"/>
  <cols>
    <col min="1" max="1" width="7.88671875" style="18" customWidth="1"/>
    <col min="2" max="2" width="56.5546875" style="18" customWidth="1"/>
    <col min="3" max="3" width="13.88671875" style="18" customWidth="1"/>
    <col min="4" max="4" width="16.6640625" style="18" customWidth="1"/>
    <col min="5" max="5" width="20.77734375" style="18" customWidth="1"/>
    <col min="6" max="6" width="17.77734375" style="18" customWidth="1"/>
    <col min="7" max="7" width="45.33203125" style="18" customWidth="1"/>
    <col min="8" max="16384" width="9.109375" style="18"/>
  </cols>
  <sheetData>
    <row r="1" spans="1:7" ht="13.8">
      <c r="F1" s="108" t="s">
        <v>309</v>
      </c>
      <c r="G1" s="108"/>
    </row>
    <row r="2" spans="1:7" ht="13.8">
      <c r="F2" s="108" t="s">
        <v>310</v>
      </c>
      <c r="G2" s="108"/>
    </row>
    <row r="3" spans="1:7" ht="13.8">
      <c r="F3" s="108" t="s">
        <v>311</v>
      </c>
      <c r="G3" s="108"/>
    </row>
    <row r="4" spans="1:7" ht="14.4">
      <c r="A4"/>
      <c r="B4"/>
      <c r="C4"/>
      <c r="D4" s="1"/>
      <c r="E4" s="1"/>
      <c r="F4"/>
      <c r="G4" s="2"/>
    </row>
    <row r="5" spans="1:7" ht="10.8" customHeight="1">
      <c r="A5"/>
      <c r="B5" s="99" t="s">
        <v>307</v>
      </c>
      <c r="C5" s="99"/>
      <c r="D5" s="99"/>
      <c r="E5" s="99"/>
      <c r="F5" s="99"/>
      <c r="G5" s="99"/>
    </row>
    <row r="6" spans="1:7" ht="13.8">
      <c r="A6" s="99" t="s">
        <v>28</v>
      </c>
      <c r="B6" s="99"/>
      <c r="C6" s="99"/>
      <c r="D6" s="99"/>
      <c r="E6" s="99"/>
      <c r="F6" s="99"/>
      <c r="G6" s="99"/>
    </row>
    <row r="7" spans="1:7" ht="15.6" customHeight="1">
      <c r="A7" s="107" t="s">
        <v>308</v>
      </c>
      <c r="B7" s="107"/>
      <c r="C7" s="107"/>
      <c r="D7" s="107"/>
      <c r="E7" s="107"/>
      <c r="F7" s="107"/>
      <c r="G7" s="107"/>
    </row>
    <row r="8" spans="1:7" ht="35.4" customHeight="1"/>
    <row r="9" spans="1:7" ht="55.2">
      <c r="A9" s="90" t="s">
        <v>0</v>
      </c>
      <c r="B9" s="91" t="s">
        <v>1</v>
      </c>
      <c r="C9" s="91" t="s">
        <v>2</v>
      </c>
      <c r="D9" s="91" t="s">
        <v>158</v>
      </c>
      <c r="E9" s="91" t="s">
        <v>159</v>
      </c>
      <c r="F9" s="91" t="s">
        <v>3</v>
      </c>
      <c r="G9" s="91" t="s">
        <v>4</v>
      </c>
    </row>
    <row r="10" spans="1:7" ht="13.8">
      <c r="A10" s="4">
        <v>1</v>
      </c>
      <c r="B10" s="4">
        <v>2</v>
      </c>
      <c r="C10" s="4">
        <v>3</v>
      </c>
      <c r="D10" s="6">
        <v>4</v>
      </c>
      <c r="E10" s="4">
        <v>5</v>
      </c>
      <c r="F10" s="4">
        <v>6</v>
      </c>
      <c r="G10" s="4">
        <v>7</v>
      </c>
    </row>
    <row r="11" spans="1:7" s="22" customFormat="1" ht="54" customHeight="1">
      <c r="A11" s="19" t="s">
        <v>5</v>
      </c>
      <c r="B11" s="20" t="s">
        <v>29</v>
      </c>
      <c r="C11" s="19" t="s">
        <v>30</v>
      </c>
      <c r="D11" s="92">
        <f>D12+D19+D23+D24+D27+D37</f>
        <v>20431.641</v>
      </c>
      <c r="E11" s="92">
        <f>26765489.22/1000</f>
        <v>26765.489219999999</v>
      </c>
      <c r="F11" s="86">
        <f>IFERROR((E11-D11)/D11,0)</f>
        <v>0.31000193376537888</v>
      </c>
      <c r="G11" s="87" t="s">
        <v>304</v>
      </c>
    </row>
    <row r="12" spans="1:7" ht="26.4">
      <c r="A12" s="23">
        <v>1</v>
      </c>
      <c r="B12" s="24" t="s">
        <v>31</v>
      </c>
      <c r="C12" s="25" t="s">
        <v>30</v>
      </c>
      <c r="D12" s="92">
        <f>SUM(D13:D18)</f>
        <v>1527.4</v>
      </c>
      <c r="E12" s="92">
        <f>SUM(E13:E18)</f>
        <v>1531.3219999999999</v>
      </c>
      <c r="F12" s="86">
        <f t="shared" ref="F12:F75" si="0">IFERROR((E12-D12)/D12,0)</f>
        <v>2.5677622102918672E-3</v>
      </c>
      <c r="G12" s="87"/>
    </row>
    <row r="13" spans="1:7" ht="15.6">
      <c r="A13" s="25" t="s">
        <v>32</v>
      </c>
      <c r="B13" s="24" t="s">
        <v>33</v>
      </c>
      <c r="C13" s="25" t="s">
        <v>30</v>
      </c>
      <c r="D13" s="93"/>
      <c r="E13" s="94">
        <v>61.935000000000002</v>
      </c>
      <c r="F13" s="86"/>
      <c r="G13" s="87"/>
    </row>
    <row r="14" spans="1:7" ht="15.6">
      <c r="A14" s="25" t="s">
        <v>34</v>
      </c>
      <c r="B14" s="24" t="s">
        <v>12</v>
      </c>
      <c r="C14" s="25" t="s">
        <v>30</v>
      </c>
      <c r="D14" s="93">
        <v>1095.9000000000001</v>
      </c>
      <c r="E14" s="93">
        <v>1107.8689999999999</v>
      </c>
      <c r="F14" s="86">
        <f t="shared" si="0"/>
        <v>1.092161693585165E-2</v>
      </c>
      <c r="G14" s="87"/>
    </row>
    <row r="15" spans="1:7" ht="15.6">
      <c r="A15" s="25" t="s">
        <v>35</v>
      </c>
      <c r="B15" s="24" t="s">
        <v>36</v>
      </c>
      <c r="C15" s="25" t="s">
        <v>30</v>
      </c>
      <c r="D15" s="93">
        <v>239.6</v>
      </c>
      <c r="E15" s="94">
        <v>237.5</v>
      </c>
      <c r="F15" s="86">
        <f t="shared" si="0"/>
        <v>-8.7646076794657534E-3</v>
      </c>
      <c r="G15" s="87"/>
    </row>
    <row r="16" spans="1:7" ht="15.6">
      <c r="A16" s="25" t="s">
        <v>37</v>
      </c>
      <c r="B16" s="24" t="s">
        <v>38</v>
      </c>
      <c r="C16" s="25" t="s">
        <v>30</v>
      </c>
      <c r="D16" s="93">
        <v>191.9</v>
      </c>
      <c r="E16" s="93">
        <v>113.827</v>
      </c>
      <c r="F16" s="86">
        <f t="shared" si="0"/>
        <v>-0.40684210526315795</v>
      </c>
      <c r="G16" s="87"/>
    </row>
    <row r="17" spans="1:9" ht="15.6">
      <c r="A17" s="25" t="s">
        <v>39</v>
      </c>
      <c r="B17" s="24" t="s">
        <v>276</v>
      </c>
      <c r="C17" s="25" t="s">
        <v>30</v>
      </c>
      <c r="D17" s="93"/>
      <c r="E17" s="93">
        <v>10.191000000000001</v>
      </c>
      <c r="F17" s="86"/>
      <c r="G17" s="87"/>
    </row>
    <row r="18" spans="1:9" ht="15.6">
      <c r="A18" s="25" t="s">
        <v>41</v>
      </c>
      <c r="B18" s="24" t="s">
        <v>42</v>
      </c>
      <c r="C18" s="25" t="s">
        <v>30</v>
      </c>
      <c r="D18" s="93"/>
      <c r="E18" s="93"/>
      <c r="F18" s="86"/>
      <c r="G18" s="87"/>
    </row>
    <row r="19" spans="1:9" ht="26.4">
      <c r="A19" s="23">
        <v>2</v>
      </c>
      <c r="B19" s="24" t="s">
        <v>43</v>
      </c>
      <c r="C19" s="25" t="s">
        <v>30</v>
      </c>
      <c r="D19" s="92">
        <f>SUM(D20:D22)</f>
        <v>10615.152</v>
      </c>
      <c r="E19" s="92">
        <f>SUM(E20:E22)</f>
        <v>11787.412</v>
      </c>
      <c r="F19" s="86">
        <f t="shared" si="0"/>
        <v>0.11043270977184313</v>
      </c>
      <c r="G19" s="87"/>
    </row>
    <row r="20" spans="1:9" ht="15.6">
      <c r="A20" s="25" t="s">
        <v>44</v>
      </c>
      <c r="B20" s="24" t="s">
        <v>45</v>
      </c>
      <c r="C20" s="25" t="s">
        <v>30</v>
      </c>
      <c r="D20" s="93">
        <v>9619.5300000000007</v>
      </c>
      <c r="E20" s="93">
        <v>10689.731</v>
      </c>
      <c r="F20" s="86">
        <f t="shared" si="0"/>
        <v>0.11125294063223454</v>
      </c>
      <c r="G20" s="87" t="s">
        <v>172</v>
      </c>
      <c r="H20"/>
      <c r="I20"/>
    </row>
    <row r="21" spans="1:9" ht="15.6">
      <c r="A21" s="25" t="s">
        <v>46</v>
      </c>
      <c r="B21" s="24" t="s">
        <v>47</v>
      </c>
      <c r="C21" s="25" t="s">
        <v>30</v>
      </c>
      <c r="D21" s="93">
        <f>822.47</f>
        <v>822.47</v>
      </c>
      <c r="E21" s="93">
        <v>888.95400000000006</v>
      </c>
      <c r="F21" s="86">
        <f t="shared" si="0"/>
        <v>8.0834559315233423E-2</v>
      </c>
      <c r="G21" s="87" t="s">
        <v>305</v>
      </c>
      <c r="I21" s="27"/>
    </row>
    <row r="22" spans="1:9" ht="15.6">
      <c r="A22" s="25" t="s">
        <v>48</v>
      </c>
      <c r="B22" s="28" t="s">
        <v>7</v>
      </c>
      <c r="C22" s="25" t="s">
        <v>30</v>
      </c>
      <c r="D22" s="93">
        <v>173.15199999999999</v>
      </c>
      <c r="E22" s="93">
        <v>208.727</v>
      </c>
      <c r="F22" s="86">
        <f t="shared" si="0"/>
        <v>0.2054553224912217</v>
      </c>
      <c r="G22" s="87" t="s">
        <v>305</v>
      </c>
      <c r="I22" s="27"/>
    </row>
    <row r="23" spans="1:9" ht="31.2">
      <c r="A23" s="23">
        <v>3</v>
      </c>
      <c r="B23" s="24" t="s">
        <v>8</v>
      </c>
      <c r="C23" s="25" t="s">
        <v>30</v>
      </c>
      <c r="D23" s="92">
        <v>2850</v>
      </c>
      <c r="E23" s="92">
        <v>11369.825999999999</v>
      </c>
      <c r="F23" s="86">
        <f t="shared" si="0"/>
        <v>2.9894126315789471</v>
      </c>
      <c r="G23" s="87" t="s">
        <v>304</v>
      </c>
      <c r="I23" s="27"/>
    </row>
    <row r="24" spans="1:9" ht="26.4">
      <c r="A24" s="23">
        <v>4</v>
      </c>
      <c r="B24" s="24" t="s">
        <v>49</v>
      </c>
      <c r="C24" s="25" t="s">
        <v>30</v>
      </c>
      <c r="D24" s="92">
        <f>D25</f>
        <v>3394.6</v>
      </c>
      <c r="E24" s="92">
        <f>E25</f>
        <v>753.63099999999997</v>
      </c>
      <c r="F24" s="86">
        <f t="shared" si="0"/>
        <v>-0.7779912213515584</v>
      </c>
      <c r="G24" s="26"/>
    </row>
    <row r="25" spans="1:9">
      <c r="A25" s="25" t="s">
        <v>50</v>
      </c>
      <c r="B25" s="24" t="s">
        <v>9</v>
      </c>
      <c r="C25" s="25" t="s">
        <v>30</v>
      </c>
      <c r="D25" s="93">
        <v>3394.6</v>
      </c>
      <c r="E25" s="93">
        <v>753.63099999999997</v>
      </c>
      <c r="F25" s="86">
        <f t="shared" si="0"/>
        <v>-0.7779912213515584</v>
      </c>
      <c r="G25" s="26"/>
    </row>
    <row r="26" spans="1:9">
      <c r="A26" s="25" t="s">
        <v>51</v>
      </c>
      <c r="B26" s="24" t="s">
        <v>52</v>
      </c>
      <c r="C26" s="25" t="s">
        <v>30</v>
      </c>
      <c r="D26" s="93"/>
      <c r="E26" s="93"/>
      <c r="F26" s="86"/>
      <c r="G26" s="26"/>
    </row>
    <row r="27" spans="1:9" ht="26.4">
      <c r="A27" s="23">
        <v>5</v>
      </c>
      <c r="B27" s="24" t="s">
        <v>53</v>
      </c>
      <c r="C27" s="25" t="s">
        <v>30</v>
      </c>
      <c r="D27" s="92">
        <f>SUM(D28:D36)</f>
        <v>813.93100000000004</v>
      </c>
      <c r="E27" s="92">
        <f>SUM(E28:E36)</f>
        <v>539.70600000000002</v>
      </c>
      <c r="F27" s="86">
        <f t="shared" si="0"/>
        <v>-0.33691430846103665</v>
      </c>
      <c r="G27" s="26"/>
    </row>
    <row r="28" spans="1:9" ht="58.5" customHeight="1">
      <c r="A28" s="23" t="s">
        <v>54</v>
      </c>
      <c r="B28" s="24" t="s">
        <v>55</v>
      </c>
      <c r="C28" s="25" t="s">
        <v>30</v>
      </c>
      <c r="D28" s="93"/>
      <c r="E28" s="93"/>
      <c r="F28" s="86"/>
      <c r="G28" s="26"/>
    </row>
    <row r="29" spans="1:9" ht="31.5" customHeight="1">
      <c r="A29" s="23" t="s">
        <v>56</v>
      </c>
      <c r="B29" s="24" t="s">
        <v>10</v>
      </c>
      <c r="C29" s="25" t="s">
        <v>30</v>
      </c>
      <c r="D29" s="93">
        <v>246.9</v>
      </c>
      <c r="E29" s="94">
        <v>251.10900000000001</v>
      </c>
      <c r="F29" s="86">
        <f t="shared" si="0"/>
        <v>1.7047387606318361E-2</v>
      </c>
      <c r="G29" s="26"/>
    </row>
    <row r="30" spans="1:9" ht="32.25" customHeight="1">
      <c r="A30" s="23" t="s">
        <v>57</v>
      </c>
      <c r="B30" s="24" t="s">
        <v>58</v>
      </c>
      <c r="C30" s="25" t="s">
        <v>30</v>
      </c>
      <c r="D30" s="93"/>
      <c r="E30" s="93"/>
      <c r="F30" s="86"/>
      <c r="G30" s="26"/>
    </row>
    <row r="31" spans="1:9">
      <c r="A31" s="23" t="s">
        <v>59</v>
      </c>
      <c r="B31" s="24" t="s">
        <v>60</v>
      </c>
      <c r="C31" s="25" t="s">
        <v>30</v>
      </c>
      <c r="D31" s="93"/>
      <c r="E31" s="93"/>
      <c r="F31" s="86"/>
      <c r="G31" s="26"/>
    </row>
    <row r="32" spans="1:9">
      <c r="A32" s="23" t="s">
        <v>61</v>
      </c>
      <c r="B32" s="24" t="s">
        <v>62</v>
      </c>
      <c r="C32" s="25" t="s">
        <v>30</v>
      </c>
      <c r="D32" s="93"/>
      <c r="E32" s="93"/>
      <c r="F32" s="86"/>
      <c r="G32" s="26"/>
    </row>
    <row r="33" spans="1:7">
      <c r="A33" s="23" t="s">
        <v>63</v>
      </c>
      <c r="B33" s="24" t="s">
        <v>64</v>
      </c>
      <c r="C33" s="25" t="s">
        <v>30</v>
      </c>
      <c r="D33" s="93"/>
      <c r="E33" s="93"/>
      <c r="F33" s="86"/>
      <c r="G33" s="26"/>
    </row>
    <row r="34" spans="1:7" ht="14.4">
      <c r="A34" s="23" t="s">
        <v>65</v>
      </c>
      <c r="B34" s="24" t="s">
        <v>66</v>
      </c>
      <c r="C34" s="25" t="s">
        <v>30</v>
      </c>
      <c r="D34" s="93">
        <v>399.03100000000001</v>
      </c>
      <c r="E34" s="94">
        <v>248.59700000000001</v>
      </c>
      <c r="F34" s="86">
        <f t="shared" si="0"/>
        <v>-0.37699827832925259</v>
      </c>
      <c r="G34" s="26"/>
    </row>
    <row r="35" spans="1:7">
      <c r="A35" s="23" t="s">
        <v>67</v>
      </c>
      <c r="B35" s="24" t="s">
        <v>68</v>
      </c>
      <c r="C35" s="25" t="s">
        <v>30</v>
      </c>
      <c r="D35" s="93">
        <v>50</v>
      </c>
      <c r="E35" s="93">
        <v>40</v>
      </c>
      <c r="F35" s="86">
        <f t="shared" si="0"/>
        <v>-0.2</v>
      </c>
      <c r="G35" s="26"/>
    </row>
    <row r="36" spans="1:7">
      <c r="A36" s="23" t="s">
        <v>69</v>
      </c>
      <c r="B36" s="24" t="s">
        <v>70</v>
      </c>
      <c r="C36" s="25" t="s">
        <v>30</v>
      </c>
      <c r="D36" s="93">
        <v>118</v>
      </c>
      <c r="E36" s="93"/>
      <c r="F36" s="86">
        <f t="shared" si="0"/>
        <v>-1</v>
      </c>
      <c r="G36" s="26"/>
    </row>
    <row r="37" spans="1:7">
      <c r="A37" s="23">
        <v>6</v>
      </c>
      <c r="B37" s="24" t="s">
        <v>71</v>
      </c>
      <c r="C37" s="25" t="s">
        <v>30</v>
      </c>
      <c r="D37" s="92">
        <f>SUM(D38:D52)</f>
        <v>1230.5580000000002</v>
      </c>
      <c r="E37" s="92">
        <f>SUM(E38:E55)</f>
        <v>783.58900000000006</v>
      </c>
      <c r="F37" s="86">
        <f t="shared" si="0"/>
        <v>-0.36322465093071604</v>
      </c>
      <c r="G37" s="26"/>
    </row>
    <row r="38" spans="1:7">
      <c r="A38" s="25" t="s">
        <v>72</v>
      </c>
      <c r="B38" s="24" t="s">
        <v>73</v>
      </c>
      <c r="C38" s="25" t="s">
        <v>30</v>
      </c>
      <c r="D38" s="93"/>
      <c r="E38" s="93"/>
      <c r="F38" s="86"/>
      <c r="G38" s="26"/>
    </row>
    <row r="39" spans="1:7">
      <c r="A39" s="25" t="s">
        <v>74</v>
      </c>
      <c r="B39" s="24" t="s">
        <v>14</v>
      </c>
      <c r="C39" s="25" t="s">
        <v>30</v>
      </c>
      <c r="D39" s="93"/>
      <c r="E39" s="93"/>
      <c r="F39" s="86"/>
      <c r="G39" s="26"/>
    </row>
    <row r="40" spans="1:7">
      <c r="A40" s="25" t="s">
        <v>75</v>
      </c>
      <c r="B40" s="24" t="s">
        <v>15</v>
      </c>
      <c r="C40" s="25" t="s">
        <v>30</v>
      </c>
      <c r="D40" s="93"/>
      <c r="E40" s="93"/>
      <c r="F40" s="86"/>
      <c r="G40" s="26"/>
    </row>
    <row r="41" spans="1:7">
      <c r="A41" s="25" t="s">
        <v>76</v>
      </c>
      <c r="B41" s="24" t="s">
        <v>77</v>
      </c>
      <c r="C41" s="25" t="s">
        <v>30</v>
      </c>
      <c r="D41" s="93"/>
      <c r="E41" s="93"/>
      <c r="F41" s="86"/>
      <c r="G41" s="26"/>
    </row>
    <row r="42" spans="1:7">
      <c r="A42" s="25" t="s">
        <v>78</v>
      </c>
      <c r="B42" s="24" t="s">
        <v>79</v>
      </c>
      <c r="C42" s="25" t="s">
        <v>30</v>
      </c>
      <c r="D42" s="93"/>
      <c r="E42" s="93"/>
      <c r="F42" s="86"/>
      <c r="G42" s="26"/>
    </row>
    <row r="43" spans="1:7">
      <c r="A43" s="25" t="s">
        <v>80</v>
      </c>
      <c r="B43" s="28" t="s">
        <v>160</v>
      </c>
      <c r="C43" s="25" t="s">
        <v>30</v>
      </c>
      <c r="D43" s="93">
        <v>160.5</v>
      </c>
      <c r="E43" s="93"/>
      <c r="F43" s="86">
        <f t="shared" si="0"/>
        <v>-1</v>
      </c>
      <c r="G43" s="26"/>
    </row>
    <row r="44" spans="1:7">
      <c r="A44" s="25" t="s">
        <v>81</v>
      </c>
      <c r="B44" s="24" t="s">
        <v>82</v>
      </c>
      <c r="C44" s="25" t="s">
        <v>30</v>
      </c>
      <c r="D44" s="93"/>
      <c r="E44" s="93"/>
      <c r="F44" s="86"/>
      <c r="G44" s="26"/>
    </row>
    <row r="45" spans="1:7">
      <c r="A45" s="25" t="s">
        <v>83</v>
      </c>
      <c r="B45" s="24" t="s">
        <v>84</v>
      </c>
      <c r="C45" s="25" t="s">
        <v>30</v>
      </c>
      <c r="D45" s="93">
        <v>120</v>
      </c>
      <c r="E45" s="93">
        <v>88.1</v>
      </c>
      <c r="F45" s="86">
        <f t="shared" si="0"/>
        <v>-0.26583333333333337</v>
      </c>
      <c r="G45" s="26"/>
    </row>
    <row r="46" spans="1:7" ht="14.4">
      <c r="A46" s="25" t="s">
        <v>85</v>
      </c>
      <c r="B46" s="24" t="s">
        <v>86</v>
      </c>
      <c r="C46" s="25" t="s">
        <v>30</v>
      </c>
      <c r="D46" s="93">
        <v>754.01800000000003</v>
      </c>
      <c r="E46" s="94">
        <v>509.89800000000002</v>
      </c>
      <c r="F46" s="86">
        <f t="shared" si="0"/>
        <v>-0.3237588492582405</v>
      </c>
      <c r="G46" s="26"/>
    </row>
    <row r="47" spans="1:7">
      <c r="A47" s="25" t="s">
        <v>87</v>
      </c>
      <c r="B47" s="24" t="s">
        <v>88</v>
      </c>
      <c r="C47" s="25" t="s">
        <v>30</v>
      </c>
      <c r="D47" s="93">
        <v>74</v>
      </c>
      <c r="E47" s="93"/>
      <c r="F47" s="86">
        <f t="shared" si="0"/>
        <v>-1</v>
      </c>
      <c r="G47" s="26"/>
    </row>
    <row r="48" spans="1:7">
      <c r="A48" s="25" t="s">
        <v>89</v>
      </c>
      <c r="B48" s="24" t="s">
        <v>90</v>
      </c>
      <c r="C48" s="25" t="s">
        <v>30</v>
      </c>
      <c r="D48" s="93">
        <v>34</v>
      </c>
      <c r="E48" s="93">
        <v>36.08</v>
      </c>
      <c r="F48" s="86">
        <f t="shared" si="0"/>
        <v>6.1176470588235242E-2</v>
      </c>
      <c r="G48" s="26"/>
    </row>
    <row r="49" spans="1:9">
      <c r="A49" s="25" t="s">
        <v>91</v>
      </c>
      <c r="B49" s="24" t="s">
        <v>92</v>
      </c>
      <c r="C49" s="25" t="s">
        <v>30</v>
      </c>
      <c r="D49" s="93">
        <v>25</v>
      </c>
      <c r="E49" s="93">
        <v>25</v>
      </c>
      <c r="F49" s="86">
        <f t="shared" si="0"/>
        <v>0</v>
      </c>
      <c r="G49" s="26"/>
    </row>
    <row r="50" spans="1:9">
      <c r="A50" s="25" t="s">
        <v>93</v>
      </c>
      <c r="B50" s="24" t="s">
        <v>94</v>
      </c>
      <c r="C50" s="25" t="s">
        <v>30</v>
      </c>
      <c r="D50" s="93">
        <v>15.9</v>
      </c>
      <c r="E50" s="93">
        <v>4</v>
      </c>
      <c r="F50" s="86">
        <f t="shared" si="0"/>
        <v>-0.7484276729559749</v>
      </c>
      <c r="G50" s="26"/>
    </row>
    <row r="51" spans="1:9">
      <c r="A51" s="25" t="s">
        <v>95</v>
      </c>
      <c r="B51" s="24" t="s">
        <v>96</v>
      </c>
      <c r="C51" s="25" t="s">
        <v>30</v>
      </c>
      <c r="D51" s="93">
        <v>47.14</v>
      </c>
      <c r="E51" s="93"/>
      <c r="F51" s="86">
        <f t="shared" si="0"/>
        <v>-1</v>
      </c>
      <c r="G51" s="26"/>
    </row>
    <row r="52" spans="1:9" ht="13.8">
      <c r="A52" s="25" t="s">
        <v>97</v>
      </c>
      <c r="B52" s="39" t="s">
        <v>181</v>
      </c>
      <c r="C52" s="25" t="s">
        <v>30</v>
      </c>
      <c r="D52" s="93"/>
      <c r="E52" s="93">
        <v>13.678000000000001</v>
      </c>
      <c r="F52" s="86"/>
      <c r="G52" s="26"/>
    </row>
    <row r="53" spans="1:9" ht="13.8">
      <c r="A53" s="25" t="s">
        <v>277</v>
      </c>
      <c r="B53" s="39" t="s">
        <v>182</v>
      </c>
      <c r="C53" s="25" t="s">
        <v>30</v>
      </c>
      <c r="D53" s="93"/>
      <c r="E53" s="93">
        <v>20</v>
      </c>
      <c r="F53" s="86"/>
      <c r="G53" s="26"/>
    </row>
    <row r="54" spans="1:9" ht="13.8">
      <c r="A54" s="25" t="s">
        <v>278</v>
      </c>
      <c r="B54" s="39" t="s">
        <v>185</v>
      </c>
      <c r="C54" s="25" t="s">
        <v>30</v>
      </c>
      <c r="D54" s="93"/>
      <c r="E54" s="93">
        <v>49.5</v>
      </c>
      <c r="F54" s="86"/>
      <c r="G54" s="26"/>
    </row>
    <row r="55" spans="1:9" ht="13.8">
      <c r="A55" s="25" t="s">
        <v>279</v>
      </c>
      <c r="B55" s="43" t="s">
        <v>195</v>
      </c>
      <c r="C55" s="25" t="s">
        <v>30</v>
      </c>
      <c r="D55" s="93"/>
      <c r="E55" s="93">
        <v>37.332999999999998</v>
      </c>
      <c r="F55" s="86"/>
      <c r="G55" s="26"/>
    </row>
    <row r="56" spans="1:9" ht="26.4">
      <c r="A56" s="19" t="s">
        <v>11</v>
      </c>
      <c r="B56" s="20" t="s">
        <v>98</v>
      </c>
      <c r="C56" s="19" t="s">
        <v>30</v>
      </c>
      <c r="D56" s="92">
        <f>D57</f>
        <v>27271.563999999998</v>
      </c>
      <c r="E56" s="92">
        <v>28882.727419999999</v>
      </c>
      <c r="F56" s="86">
        <f t="shared" si="0"/>
        <v>5.9078511962130258E-2</v>
      </c>
      <c r="G56" s="21"/>
    </row>
    <row r="57" spans="1:9" ht="44.25" customHeight="1">
      <c r="A57" s="98">
        <v>7</v>
      </c>
      <c r="B57" s="20" t="s">
        <v>99</v>
      </c>
      <c r="C57" s="19" t="s">
        <v>30</v>
      </c>
      <c r="D57" s="92">
        <f>SUM(D58:D75)+D79+D83+D85</f>
        <v>27271.563999999998</v>
      </c>
      <c r="E57" s="92">
        <v>28882.727419999999</v>
      </c>
      <c r="F57" s="86">
        <f t="shared" si="0"/>
        <v>5.9078511962130258E-2</v>
      </c>
      <c r="G57" s="26"/>
    </row>
    <row r="58" spans="1:9">
      <c r="A58" s="25" t="s">
        <v>100</v>
      </c>
      <c r="B58" s="24" t="s">
        <v>33</v>
      </c>
      <c r="C58" s="25" t="s">
        <v>30</v>
      </c>
      <c r="D58" s="93"/>
      <c r="E58" s="93"/>
      <c r="F58" s="86"/>
      <c r="G58" s="26"/>
    </row>
    <row r="59" spans="1:9" ht="14.4">
      <c r="A59" s="25" t="s">
        <v>101</v>
      </c>
      <c r="B59" s="24" t="s">
        <v>12</v>
      </c>
      <c r="C59" s="25" t="s">
        <v>30</v>
      </c>
      <c r="D59" s="93">
        <v>508.5</v>
      </c>
      <c r="E59" s="95">
        <v>436.29500000000002</v>
      </c>
      <c r="F59" s="86">
        <f t="shared" si="0"/>
        <v>-0.14199606686332347</v>
      </c>
      <c r="G59" s="26"/>
    </row>
    <row r="60" spans="1:9" ht="14.4">
      <c r="A60" s="25" t="s">
        <v>102</v>
      </c>
      <c r="B60" s="24" t="s">
        <v>36</v>
      </c>
      <c r="C60" s="25" t="s">
        <v>30</v>
      </c>
      <c r="D60" s="93">
        <v>200.2</v>
      </c>
      <c r="E60" s="95">
        <v>263.286</v>
      </c>
      <c r="F60" s="86">
        <f t="shared" si="0"/>
        <v>0.31511488511488522</v>
      </c>
      <c r="G60" s="26"/>
    </row>
    <row r="61" spans="1:9">
      <c r="A61" s="25" t="s">
        <v>103</v>
      </c>
      <c r="B61" s="24" t="s">
        <v>38</v>
      </c>
      <c r="C61" s="25" t="s">
        <v>30</v>
      </c>
      <c r="D61" s="93">
        <v>248</v>
      </c>
      <c r="E61" s="93"/>
      <c r="F61" s="86">
        <f t="shared" si="0"/>
        <v>-1</v>
      </c>
      <c r="G61" s="26"/>
    </row>
    <row r="62" spans="1:9">
      <c r="A62" s="25" t="s">
        <v>104</v>
      </c>
      <c r="B62" s="24" t="s">
        <v>40</v>
      </c>
      <c r="C62" s="25" t="s">
        <v>30</v>
      </c>
      <c r="D62" s="93"/>
      <c r="E62" s="93"/>
      <c r="F62" s="86"/>
      <c r="G62" s="26"/>
    </row>
    <row r="63" spans="1:9">
      <c r="A63" s="25" t="s">
        <v>105</v>
      </c>
      <c r="B63" s="24" t="s">
        <v>42</v>
      </c>
      <c r="C63" s="25" t="s">
        <v>30</v>
      </c>
      <c r="D63" s="93"/>
      <c r="E63" s="93"/>
      <c r="F63" s="86"/>
      <c r="G63" s="26"/>
    </row>
    <row r="64" spans="1:9" ht="15.6">
      <c r="A64" s="25" t="s">
        <v>106</v>
      </c>
      <c r="B64" s="24" t="s">
        <v>13</v>
      </c>
      <c r="C64" s="25" t="s">
        <v>30</v>
      </c>
      <c r="D64" s="93">
        <v>16248.085999999999</v>
      </c>
      <c r="E64" s="95">
        <f>17467.504+455.62</f>
        <v>17923.124</v>
      </c>
      <c r="F64" s="86">
        <f t="shared" si="0"/>
        <v>0.10309140411984528</v>
      </c>
      <c r="G64" s="87" t="s">
        <v>305</v>
      </c>
      <c r="I64" s="27"/>
    </row>
    <row r="65" spans="1:9" ht="15.6">
      <c r="A65" s="25" t="s">
        <v>107</v>
      </c>
      <c r="B65" s="24" t="s">
        <v>108</v>
      </c>
      <c r="C65" s="25" t="s">
        <v>30</v>
      </c>
      <c r="D65" s="93">
        <v>1389.211</v>
      </c>
      <c r="E65" s="95">
        <v>1485.74</v>
      </c>
      <c r="F65" s="86">
        <f t="shared" si="0"/>
        <v>6.9484765093279569E-2</v>
      </c>
      <c r="G65" s="87" t="s">
        <v>305</v>
      </c>
      <c r="I65" s="27"/>
    </row>
    <row r="66" spans="1:9" ht="14.4">
      <c r="A66" s="25" t="s">
        <v>109</v>
      </c>
      <c r="B66" s="28" t="s">
        <v>7</v>
      </c>
      <c r="C66" s="25" t="s">
        <v>30</v>
      </c>
      <c r="D66" s="93">
        <v>292.46600000000001</v>
      </c>
      <c r="E66" s="95">
        <v>271.86700000000002</v>
      </c>
      <c r="F66" s="86">
        <f t="shared" si="0"/>
        <v>-7.0432118605239541E-2</v>
      </c>
      <c r="G66" s="26"/>
      <c r="I66" s="27"/>
    </row>
    <row r="67" spans="1:9" ht="14.4">
      <c r="A67" s="25" t="s">
        <v>110</v>
      </c>
      <c r="B67" s="24" t="s">
        <v>8</v>
      </c>
      <c r="C67" s="25" t="s">
        <v>30</v>
      </c>
      <c r="D67" s="93"/>
      <c r="E67" s="95">
        <v>1207.578</v>
      </c>
      <c r="F67" s="86"/>
      <c r="G67" s="26"/>
      <c r="I67" s="27"/>
    </row>
    <row r="68" spans="1:9">
      <c r="A68" s="25" t="s">
        <v>111</v>
      </c>
      <c r="B68" s="24" t="s">
        <v>15</v>
      </c>
      <c r="C68" s="25" t="s">
        <v>30</v>
      </c>
      <c r="D68" s="93">
        <v>440.1</v>
      </c>
      <c r="E68" s="93">
        <v>405.24699999999996</v>
      </c>
      <c r="F68" s="86">
        <f t="shared" si="0"/>
        <v>-7.919336514428553E-2</v>
      </c>
      <c r="G68" s="26"/>
      <c r="I68" s="27"/>
    </row>
    <row r="69" spans="1:9" ht="13.8">
      <c r="A69" s="25" t="s">
        <v>112</v>
      </c>
      <c r="B69" s="24" t="s">
        <v>60</v>
      </c>
      <c r="C69" s="25" t="s">
        <v>30</v>
      </c>
      <c r="D69" s="93">
        <v>190.4</v>
      </c>
      <c r="E69" s="96">
        <v>85</v>
      </c>
      <c r="F69" s="86">
        <f t="shared" si="0"/>
        <v>-0.5535714285714286</v>
      </c>
      <c r="G69" s="26"/>
      <c r="I69" s="27"/>
    </row>
    <row r="70" spans="1:9" ht="13.8">
      <c r="A70" s="25" t="s">
        <v>113</v>
      </c>
      <c r="B70" s="24" t="s">
        <v>14</v>
      </c>
      <c r="C70" s="25" t="s">
        <v>30</v>
      </c>
      <c r="D70" s="93">
        <v>1813</v>
      </c>
      <c r="E70" s="96">
        <v>217</v>
      </c>
      <c r="F70" s="86">
        <f t="shared" si="0"/>
        <v>-0.88030888030888033</v>
      </c>
      <c r="G70" s="26"/>
      <c r="I70" s="27"/>
    </row>
    <row r="71" spans="1:9">
      <c r="A71" s="25" t="s">
        <v>114</v>
      </c>
      <c r="B71" s="24" t="s">
        <v>115</v>
      </c>
      <c r="C71" s="25" t="s">
        <v>30</v>
      </c>
      <c r="D71" s="93">
        <v>1783.3</v>
      </c>
      <c r="E71" s="93">
        <v>1070.444</v>
      </c>
      <c r="F71" s="86">
        <f t="shared" si="0"/>
        <v>-0.39973980822071442</v>
      </c>
      <c r="G71" s="26"/>
    </row>
    <row r="72" spans="1:9" ht="13.8">
      <c r="A72" s="25" t="s">
        <v>116</v>
      </c>
      <c r="B72" s="24" t="s">
        <v>16</v>
      </c>
      <c r="C72" s="25" t="s">
        <v>30</v>
      </c>
      <c r="D72" s="93"/>
      <c r="E72" s="96">
        <v>194</v>
      </c>
      <c r="F72" s="86">
        <f t="shared" si="0"/>
        <v>0</v>
      </c>
      <c r="G72" s="26"/>
      <c r="I72" s="27"/>
    </row>
    <row r="73" spans="1:9">
      <c r="A73" s="25" t="s">
        <v>117</v>
      </c>
      <c r="B73" s="24" t="s">
        <v>118</v>
      </c>
      <c r="C73" s="25" t="s">
        <v>30</v>
      </c>
      <c r="D73" s="93"/>
      <c r="E73" s="93"/>
      <c r="F73" s="86"/>
      <c r="G73" s="26"/>
    </row>
    <row r="74" spans="1:9">
      <c r="A74" s="25" t="s">
        <v>119</v>
      </c>
      <c r="B74" s="24" t="s">
        <v>58</v>
      </c>
      <c r="C74" s="25" t="s">
        <v>30</v>
      </c>
      <c r="D74" s="93"/>
      <c r="E74" s="93"/>
      <c r="F74" s="86"/>
      <c r="G74" s="26"/>
    </row>
    <row r="75" spans="1:9">
      <c r="A75" s="25" t="s">
        <v>120</v>
      </c>
      <c r="B75" s="24" t="s">
        <v>121</v>
      </c>
      <c r="C75" s="25" t="s">
        <v>30</v>
      </c>
      <c r="D75" s="92">
        <f>2380.748</f>
        <v>2380.748</v>
      </c>
      <c r="E75" s="92">
        <f>SUM(E76:E78)</f>
        <v>2359.087</v>
      </c>
      <c r="F75" s="86">
        <f t="shared" si="0"/>
        <v>-9.0984010067424424E-3</v>
      </c>
      <c r="G75" s="26"/>
    </row>
    <row r="76" spans="1:9" ht="14.4">
      <c r="A76" s="25" t="s">
        <v>122</v>
      </c>
      <c r="B76" s="24" t="s">
        <v>123</v>
      </c>
      <c r="C76" s="25" t="s">
        <v>30</v>
      </c>
      <c r="D76" s="93"/>
      <c r="E76" s="95">
        <v>1839.799</v>
      </c>
      <c r="F76" s="86"/>
      <c r="G76" s="26"/>
    </row>
    <row r="77" spans="1:9" ht="14.4">
      <c r="A77" s="25" t="s">
        <v>124</v>
      </c>
      <c r="B77" s="24" t="s">
        <v>125</v>
      </c>
      <c r="C77" s="25" t="s">
        <v>30</v>
      </c>
      <c r="D77" s="93"/>
      <c r="E77" s="95">
        <v>385.36099999999999</v>
      </c>
      <c r="F77" s="86"/>
      <c r="G77" s="26"/>
    </row>
    <row r="78" spans="1:9" ht="14.4">
      <c r="A78" s="25" t="s">
        <v>126</v>
      </c>
      <c r="B78" s="24" t="s">
        <v>127</v>
      </c>
      <c r="C78" s="25" t="s">
        <v>30</v>
      </c>
      <c r="D78" s="93"/>
      <c r="E78" s="95">
        <v>133.92699999999999</v>
      </c>
      <c r="F78" s="86"/>
      <c r="G78" s="26"/>
    </row>
    <row r="79" spans="1:9" ht="14.4">
      <c r="A79" s="25" t="s">
        <v>128</v>
      </c>
      <c r="B79" s="24" t="s">
        <v>129</v>
      </c>
      <c r="C79" s="25" t="s">
        <v>30</v>
      </c>
      <c r="D79" s="93">
        <v>86.852999999999994</v>
      </c>
      <c r="E79" s="95">
        <f>50.242+20.346</f>
        <v>70.587999999999994</v>
      </c>
      <c r="F79" s="86">
        <f t="shared" ref="F79:F122" si="1">IFERROR((E79-D79)/D79,0)</f>
        <v>-0.18727044546532648</v>
      </c>
      <c r="G79" s="26"/>
    </row>
    <row r="80" spans="1:9">
      <c r="A80" s="25" t="s">
        <v>130</v>
      </c>
      <c r="B80" s="24" t="s">
        <v>131</v>
      </c>
      <c r="C80" s="25" t="s">
        <v>30</v>
      </c>
      <c r="D80" s="93"/>
      <c r="E80" s="93"/>
      <c r="F80" s="86"/>
      <c r="G80" s="26"/>
    </row>
    <row r="81" spans="1:7" ht="26.4">
      <c r="A81" s="29" t="s">
        <v>132</v>
      </c>
      <c r="B81" s="24" t="s">
        <v>133</v>
      </c>
      <c r="C81" s="25" t="s">
        <v>30</v>
      </c>
      <c r="D81" s="93"/>
      <c r="E81" s="93"/>
      <c r="F81" s="86"/>
      <c r="G81" s="26"/>
    </row>
    <row r="82" spans="1:7" s="30" customFormat="1">
      <c r="A82" s="29" t="s">
        <v>134</v>
      </c>
      <c r="B82" s="24" t="s">
        <v>135</v>
      </c>
      <c r="C82" s="25" t="s">
        <v>30</v>
      </c>
      <c r="D82" s="93"/>
      <c r="E82" s="93"/>
      <c r="F82" s="86"/>
      <c r="G82" s="26"/>
    </row>
    <row r="83" spans="1:7" s="30" customFormat="1" ht="14.4">
      <c r="A83" s="29" t="s">
        <v>136</v>
      </c>
      <c r="B83" s="24" t="s">
        <v>137</v>
      </c>
      <c r="C83" s="25" t="s">
        <v>30</v>
      </c>
      <c r="D83" s="93">
        <v>100</v>
      </c>
      <c r="E83" s="95">
        <v>109.999</v>
      </c>
      <c r="F83" s="86">
        <f t="shared" si="1"/>
        <v>9.9989999999999954E-2</v>
      </c>
      <c r="G83" s="31"/>
    </row>
    <row r="84" spans="1:7" s="30" customFormat="1" ht="37.5" customHeight="1">
      <c r="A84" s="29" t="s">
        <v>138</v>
      </c>
      <c r="B84" s="24" t="s">
        <v>139</v>
      </c>
      <c r="C84" s="25" t="s">
        <v>30</v>
      </c>
      <c r="D84" s="93"/>
      <c r="E84" s="93"/>
      <c r="F84" s="86"/>
      <c r="G84" s="26"/>
    </row>
    <row r="85" spans="1:7" s="30" customFormat="1" ht="26.4">
      <c r="A85" s="29" t="s">
        <v>140</v>
      </c>
      <c r="B85" s="24" t="s">
        <v>82</v>
      </c>
      <c r="C85" s="25" t="s">
        <v>30</v>
      </c>
      <c r="D85" s="92">
        <f>SUM(D86:D95)+954.9</f>
        <v>1590.6999999999998</v>
      </c>
      <c r="E85" s="92">
        <f>SUM(E86:E118)</f>
        <v>2783.0790000000002</v>
      </c>
      <c r="F85" s="86">
        <f t="shared" si="1"/>
        <v>0.74959388948261807</v>
      </c>
      <c r="G85" s="88" t="s">
        <v>306</v>
      </c>
    </row>
    <row r="86" spans="1:7" s="30" customFormat="1" ht="14.4">
      <c r="A86" s="29" t="s">
        <v>142</v>
      </c>
      <c r="B86" s="24" t="s">
        <v>141</v>
      </c>
      <c r="C86" s="25" t="s">
        <v>30</v>
      </c>
      <c r="D86" s="93">
        <v>635.79999999999995</v>
      </c>
      <c r="E86" s="97">
        <v>108.2</v>
      </c>
      <c r="F86" s="86">
        <f t="shared" si="1"/>
        <v>-0.82982069833280903</v>
      </c>
      <c r="G86" s="26"/>
    </row>
    <row r="87" spans="1:7" s="30" customFormat="1">
      <c r="A87" s="29" t="s">
        <v>144</v>
      </c>
      <c r="B87" s="24" t="s">
        <v>143</v>
      </c>
      <c r="C87" s="25" t="s">
        <v>30</v>
      </c>
      <c r="D87" s="93"/>
      <c r="E87" s="93"/>
      <c r="F87" s="86"/>
      <c r="G87" s="26"/>
    </row>
    <row r="88" spans="1:7" s="30" customFormat="1" ht="14.4">
      <c r="A88" s="29" t="s">
        <v>145</v>
      </c>
      <c r="B88" s="24" t="s">
        <v>18</v>
      </c>
      <c r="C88" s="25" t="s">
        <v>30</v>
      </c>
      <c r="D88" s="93"/>
      <c r="E88" s="95">
        <v>15</v>
      </c>
      <c r="F88" s="86"/>
      <c r="G88" s="26"/>
    </row>
    <row r="89" spans="1:7" s="30" customFormat="1">
      <c r="A89" s="29" t="s">
        <v>147</v>
      </c>
      <c r="B89" s="24" t="s">
        <v>146</v>
      </c>
      <c r="C89" s="25" t="s">
        <v>30</v>
      </c>
      <c r="D89" s="93"/>
      <c r="E89" s="93"/>
      <c r="F89" s="86"/>
      <c r="G89" s="26"/>
    </row>
    <row r="90" spans="1:7" s="30" customFormat="1">
      <c r="A90" s="29" t="s">
        <v>148</v>
      </c>
      <c r="B90" s="24" t="s">
        <v>17</v>
      </c>
      <c r="C90" s="25" t="s">
        <v>30</v>
      </c>
      <c r="D90" s="93"/>
      <c r="E90" s="93"/>
      <c r="F90" s="86"/>
      <c r="G90" s="26"/>
    </row>
    <row r="91" spans="1:7" s="30" customFormat="1" ht="14.4">
      <c r="A91" s="29" t="s">
        <v>150</v>
      </c>
      <c r="B91" s="24" t="s">
        <v>149</v>
      </c>
      <c r="C91" s="25" t="s">
        <v>30</v>
      </c>
      <c r="D91" s="93"/>
      <c r="E91" s="95">
        <v>28.15</v>
      </c>
      <c r="F91" s="86"/>
      <c r="G91" s="26"/>
    </row>
    <row r="92" spans="1:7" s="30" customFormat="1" ht="14.4">
      <c r="A92" s="29" t="s">
        <v>152</v>
      </c>
      <c r="B92" s="24" t="s">
        <v>151</v>
      </c>
      <c r="C92" s="25" t="s">
        <v>30</v>
      </c>
      <c r="D92" s="93"/>
      <c r="E92" s="95">
        <v>274.99900000000002</v>
      </c>
      <c r="F92" s="86"/>
      <c r="G92" s="26"/>
    </row>
    <row r="93" spans="1:7" s="30" customFormat="1" ht="13.8">
      <c r="A93" s="29" t="s">
        <v>154</v>
      </c>
      <c r="B93" s="24" t="s">
        <v>153</v>
      </c>
      <c r="C93" s="25" t="s">
        <v>30</v>
      </c>
      <c r="D93" s="93"/>
      <c r="E93" s="96">
        <v>111</v>
      </c>
      <c r="F93" s="86"/>
      <c r="G93" s="26"/>
    </row>
    <row r="94" spans="1:7" s="30" customFormat="1">
      <c r="A94" s="29" t="s">
        <v>156</v>
      </c>
      <c r="B94" s="24" t="s">
        <v>155</v>
      </c>
      <c r="C94" s="25" t="s">
        <v>30</v>
      </c>
      <c r="D94" s="93"/>
      <c r="E94" s="93"/>
      <c r="F94" s="86"/>
      <c r="G94" s="26"/>
    </row>
    <row r="95" spans="1:7" s="30" customFormat="1" ht="13.8">
      <c r="A95" s="29" t="s">
        <v>161</v>
      </c>
      <c r="B95" s="24" t="s">
        <v>157</v>
      </c>
      <c r="C95" s="25" t="s">
        <v>30</v>
      </c>
      <c r="D95" s="93"/>
      <c r="E95" s="96">
        <v>17</v>
      </c>
      <c r="F95" s="86"/>
      <c r="G95" s="26"/>
    </row>
    <row r="96" spans="1:7" s="30" customFormat="1" ht="14.4">
      <c r="A96" s="29" t="s">
        <v>280</v>
      </c>
      <c r="B96" s="39" t="s">
        <v>236</v>
      </c>
      <c r="C96" s="25" t="s">
        <v>30</v>
      </c>
      <c r="D96" s="93"/>
      <c r="E96" s="95">
        <v>44.215000000000003</v>
      </c>
      <c r="F96" s="86"/>
      <c r="G96" s="26"/>
    </row>
    <row r="97" spans="1:7" s="30" customFormat="1" ht="14.4">
      <c r="A97" s="29" t="s">
        <v>281</v>
      </c>
      <c r="B97" s="39" t="s">
        <v>240</v>
      </c>
      <c r="C97" s="25" t="s">
        <v>30</v>
      </c>
      <c r="D97" s="93"/>
      <c r="E97" s="95">
        <v>5.1059999999999999</v>
      </c>
      <c r="F97" s="86"/>
      <c r="G97" s="26"/>
    </row>
    <row r="98" spans="1:7" s="30" customFormat="1" ht="14.4">
      <c r="A98" s="29" t="s">
        <v>282</v>
      </c>
      <c r="B98" s="39" t="s">
        <v>247</v>
      </c>
      <c r="C98" s="25" t="s">
        <v>30</v>
      </c>
      <c r="D98" s="93"/>
      <c r="E98" s="95">
        <v>60</v>
      </c>
      <c r="F98" s="86"/>
      <c r="G98" s="26"/>
    </row>
    <row r="99" spans="1:7" s="30" customFormat="1" ht="14.4">
      <c r="A99" s="29" t="s">
        <v>283</v>
      </c>
      <c r="B99" s="39" t="s">
        <v>253</v>
      </c>
      <c r="C99" s="25" t="s">
        <v>30</v>
      </c>
      <c r="D99" s="93"/>
      <c r="E99" s="95">
        <v>134.4</v>
      </c>
      <c r="F99" s="86"/>
      <c r="G99" s="26"/>
    </row>
    <row r="100" spans="1:7" s="30" customFormat="1" ht="14.4">
      <c r="A100" s="29" t="s">
        <v>284</v>
      </c>
      <c r="B100" s="39" t="s">
        <v>257</v>
      </c>
      <c r="C100" s="25" t="s">
        <v>30</v>
      </c>
      <c r="D100" s="93"/>
      <c r="E100" s="95">
        <v>100</v>
      </c>
      <c r="F100" s="86"/>
      <c r="G100" s="26"/>
    </row>
    <row r="101" spans="1:7" s="30" customFormat="1" ht="14.4">
      <c r="A101" s="29" t="s">
        <v>285</v>
      </c>
      <c r="B101" s="39" t="s">
        <v>258</v>
      </c>
      <c r="C101" s="25" t="s">
        <v>30</v>
      </c>
      <c r="D101" s="93"/>
      <c r="E101" s="95">
        <v>28.5</v>
      </c>
      <c r="F101" s="86"/>
      <c r="G101" s="26"/>
    </row>
    <row r="102" spans="1:7" s="30" customFormat="1" ht="14.4">
      <c r="A102" s="29" t="s">
        <v>286</v>
      </c>
      <c r="B102" s="39" t="s">
        <v>259</v>
      </c>
      <c r="C102" s="25" t="s">
        <v>30</v>
      </c>
      <c r="D102" s="93"/>
      <c r="E102" s="95">
        <v>6.9</v>
      </c>
      <c r="F102" s="86"/>
      <c r="G102" s="26"/>
    </row>
    <row r="103" spans="1:7" s="30" customFormat="1" ht="14.4">
      <c r="A103" s="29" t="s">
        <v>287</v>
      </c>
      <c r="B103" s="39" t="s">
        <v>260</v>
      </c>
      <c r="C103" s="25" t="s">
        <v>30</v>
      </c>
      <c r="D103" s="93"/>
      <c r="E103" s="95">
        <v>1E-3</v>
      </c>
      <c r="F103" s="86"/>
      <c r="G103" s="26"/>
    </row>
    <row r="104" spans="1:7" s="30" customFormat="1" ht="14.4">
      <c r="A104" s="29" t="s">
        <v>288</v>
      </c>
      <c r="B104" s="39" t="s">
        <v>261</v>
      </c>
      <c r="C104" s="25" t="s">
        <v>30</v>
      </c>
      <c r="D104" s="93"/>
      <c r="E104" s="95">
        <v>88.001000000000005</v>
      </c>
      <c r="F104" s="86"/>
      <c r="G104" s="26"/>
    </row>
    <row r="105" spans="1:7" s="30" customFormat="1" ht="14.4">
      <c r="A105" s="29" t="s">
        <v>289</v>
      </c>
      <c r="B105" s="39" t="s">
        <v>262</v>
      </c>
      <c r="C105" s="25" t="s">
        <v>30</v>
      </c>
      <c r="D105" s="93"/>
      <c r="E105" s="95">
        <v>78.106999999999999</v>
      </c>
      <c r="F105" s="86"/>
      <c r="G105" s="26"/>
    </row>
    <row r="106" spans="1:7" s="30" customFormat="1" ht="14.4">
      <c r="A106" s="29" t="s">
        <v>290</v>
      </c>
      <c r="B106" s="39" t="s">
        <v>263</v>
      </c>
      <c r="C106" s="25" t="s">
        <v>30</v>
      </c>
      <c r="D106" s="93"/>
      <c r="E106" s="95">
        <v>15</v>
      </c>
      <c r="F106" s="86"/>
      <c r="G106" s="26"/>
    </row>
    <row r="107" spans="1:7" s="30" customFormat="1" ht="14.4">
      <c r="A107" s="29" t="s">
        <v>291</v>
      </c>
      <c r="B107" s="39" t="s">
        <v>40</v>
      </c>
      <c r="C107" s="25" t="s">
        <v>30</v>
      </c>
      <c r="D107" s="93"/>
      <c r="E107" s="95">
        <v>95.716999999999999</v>
      </c>
      <c r="F107" s="86"/>
      <c r="G107" s="26"/>
    </row>
    <row r="108" spans="1:7" s="30" customFormat="1" ht="14.4">
      <c r="A108" s="29" t="s">
        <v>292</v>
      </c>
      <c r="B108" s="39" t="s">
        <v>185</v>
      </c>
      <c r="C108" s="25" t="s">
        <v>30</v>
      </c>
      <c r="D108" s="93"/>
      <c r="E108" s="95">
        <f>60+15</f>
        <v>75</v>
      </c>
      <c r="F108" s="86"/>
      <c r="G108" s="26"/>
    </row>
    <row r="109" spans="1:7" s="30" customFormat="1" ht="14.4">
      <c r="A109" s="29" t="s">
        <v>293</v>
      </c>
      <c r="B109" s="39" t="s">
        <v>264</v>
      </c>
      <c r="C109" s="25" t="s">
        <v>30</v>
      </c>
      <c r="D109" s="93"/>
      <c r="E109" s="95">
        <v>6.2130000000000001</v>
      </c>
      <c r="F109" s="86"/>
      <c r="G109" s="26"/>
    </row>
    <row r="110" spans="1:7" s="30" customFormat="1" ht="14.4">
      <c r="A110" s="29" t="s">
        <v>294</v>
      </c>
      <c r="B110" s="39" t="s">
        <v>183</v>
      </c>
      <c r="C110" s="25" t="s">
        <v>30</v>
      </c>
      <c r="D110" s="93"/>
      <c r="E110" s="95">
        <v>26.02</v>
      </c>
      <c r="F110" s="86"/>
      <c r="G110" s="26"/>
    </row>
    <row r="111" spans="1:7" s="30" customFormat="1" ht="14.4">
      <c r="A111" s="29" t="s">
        <v>295</v>
      </c>
      <c r="B111" s="39" t="s">
        <v>265</v>
      </c>
      <c r="C111" s="25" t="s">
        <v>30</v>
      </c>
      <c r="D111" s="93"/>
      <c r="E111" s="95">
        <v>12</v>
      </c>
      <c r="F111" s="86"/>
      <c r="G111" s="26"/>
    </row>
    <row r="112" spans="1:7" s="30" customFormat="1" ht="14.4">
      <c r="A112" s="29" t="s">
        <v>296</v>
      </c>
      <c r="B112" s="39" t="s">
        <v>266</v>
      </c>
      <c r="C112" s="25" t="s">
        <v>30</v>
      </c>
      <c r="D112" s="93"/>
      <c r="E112" s="95">
        <v>3.3</v>
      </c>
      <c r="F112" s="86"/>
      <c r="G112" s="26"/>
    </row>
    <row r="113" spans="1:7" s="30" customFormat="1" ht="14.4">
      <c r="A113" s="29" t="s">
        <v>297</v>
      </c>
      <c r="B113" s="39" t="s">
        <v>191</v>
      </c>
      <c r="C113" s="25" t="s">
        <v>30</v>
      </c>
      <c r="D113" s="93"/>
      <c r="E113" s="95">
        <v>419</v>
      </c>
      <c r="F113" s="86"/>
      <c r="G113" s="26"/>
    </row>
    <row r="114" spans="1:7" s="30" customFormat="1" ht="14.4">
      <c r="A114" s="29" t="s">
        <v>298</v>
      </c>
      <c r="B114" s="39" t="s">
        <v>220</v>
      </c>
      <c r="C114" s="25" t="s">
        <v>30</v>
      </c>
      <c r="D114" s="93"/>
      <c r="E114" s="95">
        <v>18.667000000000002</v>
      </c>
      <c r="F114" s="86"/>
      <c r="G114" s="26"/>
    </row>
    <row r="115" spans="1:7" s="30" customFormat="1" ht="14.4">
      <c r="A115" s="29" t="s">
        <v>299</v>
      </c>
      <c r="B115" s="39" t="s">
        <v>270</v>
      </c>
      <c r="C115" s="25" t="s">
        <v>30</v>
      </c>
      <c r="D115" s="93"/>
      <c r="E115" s="95">
        <v>38.393000000000001</v>
      </c>
      <c r="F115" s="86"/>
      <c r="G115" s="26"/>
    </row>
    <row r="116" spans="1:7" s="30" customFormat="1" ht="14.4">
      <c r="A116" s="29" t="s">
        <v>300</v>
      </c>
      <c r="B116" s="39" t="s">
        <v>272</v>
      </c>
      <c r="C116" s="25" t="s">
        <v>30</v>
      </c>
      <c r="D116" s="93"/>
      <c r="E116" s="95">
        <v>420</v>
      </c>
      <c r="F116" s="86"/>
      <c r="G116" s="26"/>
    </row>
    <row r="117" spans="1:7" s="30" customFormat="1" ht="14.4">
      <c r="A117" s="29" t="s">
        <v>301</v>
      </c>
      <c r="B117" s="39" t="s">
        <v>273</v>
      </c>
      <c r="C117" s="25" t="s">
        <v>30</v>
      </c>
      <c r="D117" s="93"/>
      <c r="E117" s="95">
        <v>204.19</v>
      </c>
      <c r="F117" s="86"/>
      <c r="G117" s="26"/>
    </row>
    <row r="118" spans="1:7" s="30" customFormat="1" ht="14.4">
      <c r="A118" s="29" t="s">
        <v>302</v>
      </c>
      <c r="B118" s="39" t="s">
        <v>275</v>
      </c>
      <c r="C118" s="25" t="s">
        <v>30</v>
      </c>
      <c r="D118" s="93"/>
      <c r="E118" s="95">
        <v>350</v>
      </c>
      <c r="F118" s="86"/>
      <c r="G118" s="26"/>
    </row>
    <row r="119" spans="1:7" s="30" customFormat="1" ht="13.8">
      <c r="A119" s="7" t="s">
        <v>19</v>
      </c>
      <c r="B119" s="17" t="s">
        <v>20</v>
      </c>
      <c r="C119" s="4" t="s">
        <v>6</v>
      </c>
      <c r="D119" s="5">
        <f>D56+D11</f>
        <v>47703.205000000002</v>
      </c>
      <c r="E119" s="5">
        <v>55648.216639999999</v>
      </c>
      <c r="F119" s="86">
        <f t="shared" si="1"/>
        <v>0.166550898204848</v>
      </c>
      <c r="G119" s="13"/>
    </row>
    <row r="120" spans="1:7" s="30" customFormat="1" ht="13.8">
      <c r="A120" s="7" t="s">
        <v>303</v>
      </c>
      <c r="B120" s="17" t="s">
        <v>22</v>
      </c>
      <c r="C120" s="4" t="s">
        <v>6</v>
      </c>
      <c r="D120" s="5">
        <v>47703.205000000002</v>
      </c>
      <c r="E120" s="5">
        <v>49814.474999999999</v>
      </c>
      <c r="F120" s="86">
        <f t="shared" si="1"/>
        <v>4.4258451816811824E-2</v>
      </c>
      <c r="G120" s="13"/>
    </row>
    <row r="121" spans="1:7" s="30" customFormat="1" ht="13.8">
      <c r="A121" s="7" t="s">
        <v>21</v>
      </c>
      <c r="B121" s="33" t="s">
        <v>24</v>
      </c>
      <c r="C121" s="4" t="s">
        <v>25</v>
      </c>
      <c r="D121" s="8">
        <v>51616.3</v>
      </c>
      <c r="E121" s="8">
        <v>54455.95</v>
      </c>
      <c r="F121" s="86">
        <f t="shared" si="1"/>
        <v>5.5014598101762312E-2</v>
      </c>
      <c r="G121" s="16"/>
    </row>
    <row r="122" spans="1:7" s="30" customFormat="1" ht="13.8">
      <c r="A122" s="7" t="s">
        <v>23</v>
      </c>
      <c r="B122" s="9" t="s">
        <v>26</v>
      </c>
      <c r="C122" s="10" t="s">
        <v>27</v>
      </c>
      <c r="D122" s="5">
        <f>0.924</f>
        <v>0.92400000000000004</v>
      </c>
      <c r="E122" s="5">
        <f>0.924</f>
        <v>0.92400000000000004</v>
      </c>
      <c r="F122" s="86">
        <f t="shared" si="1"/>
        <v>0</v>
      </c>
      <c r="G122" s="14"/>
    </row>
    <row r="124" spans="1:7">
      <c r="E124" s="27"/>
    </row>
    <row r="125" spans="1:7" ht="14.4">
      <c r="A125"/>
      <c r="B125" s="109" t="s">
        <v>312</v>
      </c>
      <c r="C125" s="109"/>
      <c r="D125" s="109"/>
      <c r="E125" s="109"/>
      <c r="F125" s="89"/>
      <c r="G125" s="89"/>
    </row>
    <row r="126" spans="1:7" ht="14.4">
      <c r="A126"/>
      <c r="B126" s="109" t="s">
        <v>313</v>
      </c>
      <c r="C126" s="109"/>
      <c r="D126" s="109"/>
      <c r="E126" s="109"/>
      <c r="F126" s="89"/>
      <c r="G126" s="89"/>
    </row>
    <row r="127" spans="1:7" ht="14.4">
      <c r="A127"/>
      <c r="B127" s="109" t="s">
        <v>314</v>
      </c>
      <c r="C127" s="109"/>
      <c r="D127" s="109"/>
      <c r="E127" s="109"/>
      <c r="F127" s="89"/>
      <c r="G127" s="89"/>
    </row>
    <row r="128" spans="1:7" ht="14.4">
      <c r="A128"/>
      <c r="B128" s="109" t="s">
        <v>315</v>
      </c>
      <c r="C128" s="109"/>
      <c r="D128" s="109"/>
      <c r="E128" s="109"/>
      <c r="F128" s="89"/>
      <c r="G128" s="89"/>
    </row>
    <row r="129" spans="1:7" ht="14.4">
      <c r="A129"/>
      <c r="B129" s="109" t="s">
        <v>318</v>
      </c>
      <c r="C129" s="109"/>
      <c r="D129" s="109"/>
      <c r="E129" s="109"/>
      <c r="F129" s="109"/>
      <c r="G129" s="109"/>
    </row>
    <row r="130" spans="1:7" ht="14.4">
      <c r="A130"/>
      <c r="B130" s="109" t="s">
        <v>316</v>
      </c>
      <c r="C130" s="109"/>
      <c r="D130" s="109"/>
      <c r="E130" s="109"/>
      <c r="F130" s="109"/>
      <c r="G130" s="109"/>
    </row>
    <row r="131" spans="1:7" ht="14.4">
      <c r="A131"/>
      <c r="B131" s="109" t="s">
        <v>317</v>
      </c>
      <c r="C131" s="109"/>
      <c r="D131" s="109"/>
      <c r="E131" s="109"/>
      <c r="F131" s="109"/>
      <c r="G131" s="109"/>
    </row>
    <row r="132" spans="1:7" ht="14.4">
      <c r="A132" s="15"/>
      <c r="B132" s="110" t="s">
        <v>319</v>
      </c>
      <c r="C132" s="110"/>
      <c r="D132" s="110"/>
      <c r="E132" s="110"/>
      <c r="F132" s="110"/>
      <c r="G132" s="110"/>
    </row>
    <row r="133" spans="1:7" ht="14.4">
      <c r="A133"/>
      <c r="B133" s="3"/>
      <c r="C133"/>
      <c r="D133" s="1"/>
      <c r="E133" s="1"/>
      <c r="F133"/>
      <c r="G133" s="2"/>
    </row>
    <row r="134" spans="1:7" ht="14.4">
      <c r="A134"/>
      <c r="B134"/>
      <c r="C134"/>
      <c r="D134" s="1"/>
      <c r="E134" s="1"/>
      <c r="F134"/>
      <c r="G134" s="2"/>
    </row>
    <row r="135" spans="1:7" ht="17.399999999999999">
      <c r="A135"/>
      <c r="C135" s="11"/>
      <c r="D135" s="12"/>
      <c r="E135" s="12"/>
      <c r="F135" s="32"/>
      <c r="G135" s="2"/>
    </row>
    <row r="136" spans="1:7" ht="17.399999999999999">
      <c r="A136"/>
      <c r="C136" s="11"/>
      <c r="D136" s="12"/>
      <c r="E136" s="12"/>
      <c r="F136"/>
      <c r="G136" s="2"/>
    </row>
    <row r="137" spans="1:7" ht="17.399999999999999">
      <c r="A137"/>
      <c r="C137" s="11"/>
      <c r="D137" s="12"/>
      <c r="E137" s="12"/>
      <c r="F137"/>
      <c r="G137" s="2"/>
    </row>
  </sheetData>
  <mergeCells count="14">
    <mergeCell ref="F1:G1"/>
    <mergeCell ref="F2:G2"/>
    <mergeCell ref="F3:G3"/>
    <mergeCell ref="B131:G131"/>
    <mergeCell ref="B132:G132"/>
    <mergeCell ref="B130:G130"/>
    <mergeCell ref="B5:G5"/>
    <mergeCell ref="A6:G6"/>
    <mergeCell ref="A7:G7"/>
    <mergeCell ref="B125:E125"/>
    <mergeCell ref="B126:E126"/>
    <mergeCell ref="B127:E127"/>
    <mergeCell ref="B128:E128"/>
    <mergeCell ref="B129:G129"/>
  </mergeCells>
  <printOptions horizontalCentered="1"/>
  <pageMargins left="0.35433070866141736" right="0.23622047244094491" top="0.74803149606299213" bottom="0.27559055118110237" header="0.23622047244094491" footer="0.19685039370078741"/>
  <pageSetup paperSize="9" scale="65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D57" sqref="D57"/>
    </sheetView>
  </sheetViews>
  <sheetFormatPr defaultColWidth="8.88671875" defaultRowHeight="14.4"/>
  <cols>
    <col min="1" max="1" width="5.44140625" customWidth="1"/>
    <col min="2" max="2" width="59.44140625" customWidth="1"/>
    <col min="3" max="3" width="19.33203125" customWidth="1"/>
    <col min="8" max="8" width="9" bestFit="1" customWidth="1"/>
  </cols>
  <sheetData>
    <row r="1" spans="1:9">
      <c r="A1" s="64" t="s">
        <v>231</v>
      </c>
      <c r="B1" s="64"/>
      <c r="C1" s="41"/>
      <c r="D1" s="41"/>
      <c r="E1" s="41"/>
    </row>
    <row r="2" spans="1:9">
      <c r="A2" s="100" t="s">
        <v>232</v>
      </c>
      <c r="B2" s="100"/>
      <c r="C2" s="100"/>
      <c r="D2" s="41"/>
      <c r="E2" s="62" t="s">
        <v>168</v>
      </c>
    </row>
    <row r="3" spans="1:9">
      <c r="A3" s="65"/>
      <c r="B3" s="66">
        <v>44561</v>
      </c>
      <c r="C3" s="65"/>
      <c r="D3" s="41"/>
      <c r="E3" s="41"/>
    </row>
    <row r="4" spans="1:9">
      <c r="A4" s="65"/>
      <c r="B4" s="67"/>
      <c r="C4" s="68" t="s">
        <v>233</v>
      </c>
      <c r="D4" s="41"/>
      <c r="E4" s="41"/>
    </row>
    <row r="5" spans="1:9" ht="28.2">
      <c r="A5" s="69" t="s">
        <v>164</v>
      </c>
      <c r="B5" s="70" t="s">
        <v>165</v>
      </c>
      <c r="C5" s="71" t="s">
        <v>234</v>
      </c>
      <c r="D5" s="56"/>
      <c r="E5" s="41"/>
    </row>
    <row r="6" spans="1:9">
      <c r="A6" s="72">
        <v>1</v>
      </c>
      <c r="B6" s="39" t="s">
        <v>235</v>
      </c>
      <c r="C6" s="40">
        <v>1208</v>
      </c>
      <c r="D6" s="56">
        <v>1207.578</v>
      </c>
      <c r="E6" s="41"/>
    </row>
    <row r="7" spans="1:9">
      <c r="A7" s="72">
        <v>2</v>
      </c>
      <c r="B7" s="39" t="s">
        <v>236</v>
      </c>
      <c r="C7" s="40">
        <v>44</v>
      </c>
      <c r="D7" s="56">
        <v>44.215000000000003</v>
      </c>
      <c r="E7" s="41"/>
    </row>
    <row r="8" spans="1:9">
      <c r="A8" s="72">
        <v>3</v>
      </c>
      <c r="B8" s="39" t="s">
        <v>237</v>
      </c>
      <c r="C8" s="40">
        <v>28</v>
      </c>
      <c r="D8" s="56">
        <v>28.15</v>
      </c>
      <c r="E8" s="41"/>
    </row>
    <row r="9" spans="1:9">
      <c r="A9" s="72">
        <v>4</v>
      </c>
      <c r="B9" s="39" t="s">
        <v>238</v>
      </c>
      <c r="C9" s="40">
        <v>53</v>
      </c>
      <c r="D9" s="56">
        <v>52.652000000000001</v>
      </c>
      <c r="E9" s="41"/>
    </row>
    <row r="10" spans="1:9">
      <c r="A10" s="72">
        <v>5</v>
      </c>
      <c r="B10" s="39" t="s">
        <v>239</v>
      </c>
      <c r="C10" s="40">
        <v>30</v>
      </c>
      <c r="D10" s="56">
        <v>29.533000000000001</v>
      </c>
      <c r="E10" s="41"/>
    </row>
    <row r="11" spans="1:9">
      <c r="A11" s="72">
        <v>6</v>
      </c>
      <c r="B11" s="39" t="s">
        <v>12</v>
      </c>
      <c r="C11" s="40">
        <v>436</v>
      </c>
      <c r="D11" s="56">
        <v>436.29500000000002</v>
      </c>
      <c r="E11" s="41"/>
    </row>
    <row r="12" spans="1:9">
      <c r="A12" s="72">
        <v>7</v>
      </c>
      <c r="B12" s="39" t="s">
        <v>240</v>
      </c>
      <c r="C12" s="40">
        <v>5</v>
      </c>
      <c r="D12" s="56">
        <v>5.1059999999999999</v>
      </c>
      <c r="E12" s="41"/>
    </row>
    <row r="13" spans="1:9">
      <c r="A13" s="72">
        <v>8</v>
      </c>
      <c r="B13" s="39" t="s">
        <v>171</v>
      </c>
      <c r="C13" s="40">
        <f>17467+456</f>
        <v>17923</v>
      </c>
      <c r="D13" s="56">
        <f>17467.504+455.62</f>
        <v>17923.124</v>
      </c>
      <c r="E13" s="41"/>
      <c r="G13" t="s">
        <v>241</v>
      </c>
      <c r="I13" t="s">
        <v>242</v>
      </c>
    </row>
    <row r="14" spans="1:9">
      <c r="A14" s="72">
        <v>9</v>
      </c>
      <c r="B14" s="39" t="s">
        <v>174</v>
      </c>
      <c r="C14" s="40">
        <v>947</v>
      </c>
      <c r="D14" s="56">
        <v>947.43600000000004</v>
      </c>
      <c r="E14" s="41"/>
    </row>
    <row r="15" spans="1:9">
      <c r="A15" s="72">
        <v>10</v>
      </c>
      <c r="B15" s="39" t="s">
        <v>175</v>
      </c>
      <c r="C15" s="40">
        <v>538</v>
      </c>
      <c r="D15" s="56">
        <v>538.30399999999997</v>
      </c>
      <c r="E15" s="41"/>
    </row>
    <row r="16" spans="1:9">
      <c r="A16" s="72">
        <v>11</v>
      </c>
      <c r="B16" s="39" t="s">
        <v>176</v>
      </c>
      <c r="C16" s="40">
        <v>272</v>
      </c>
      <c r="D16" s="56">
        <v>271.86700000000002</v>
      </c>
      <c r="E16" s="41"/>
    </row>
    <row r="17" spans="1:5">
      <c r="A17" s="72">
        <v>12</v>
      </c>
      <c r="B17" s="39" t="s">
        <v>243</v>
      </c>
      <c r="C17" s="40">
        <v>134</v>
      </c>
      <c r="D17" s="56">
        <v>133.92699999999999</v>
      </c>
      <c r="E17" s="41"/>
    </row>
    <row r="18" spans="1:5">
      <c r="A18" s="72">
        <v>13</v>
      </c>
      <c r="B18" s="39" t="s">
        <v>244</v>
      </c>
      <c r="C18" s="40">
        <v>1840</v>
      </c>
      <c r="D18" s="56">
        <v>1839.799</v>
      </c>
      <c r="E18" s="41"/>
    </row>
    <row r="19" spans="1:5">
      <c r="A19" s="72">
        <v>14</v>
      </c>
      <c r="B19" s="39" t="s">
        <v>245</v>
      </c>
      <c r="C19" s="40">
        <v>385</v>
      </c>
      <c r="D19" s="56">
        <v>385.36099999999999</v>
      </c>
      <c r="E19" s="41"/>
    </row>
    <row r="20" spans="1:5">
      <c r="A20" s="72">
        <v>15</v>
      </c>
      <c r="B20" s="39" t="s">
        <v>246</v>
      </c>
      <c r="C20" s="40">
        <v>71</v>
      </c>
      <c r="D20" s="56">
        <f>50.242+20.346</f>
        <v>70.587999999999994</v>
      </c>
      <c r="E20" s="41"/>
    </row>
    <row r="21" spans="1:5">
      <c r="A21" s="72">
        <v>16</v>
      </c>
      <c r="B21" s="39" t="s">
        <v>247</v>
      </c>
      <c r="C21" s="40">
        <v>60</v>
      </c>
      <c r="D21" s="56">
        <v>60</v>
      </c>
      <c r="E21" s="41"/>
    </row>
    <row r="22" spans="1:5">
      <c r="A22" s="72">
        <v>17</v>
      </c>
      <c r="B22" s="39" t="s">
        <v>248</v>
      </c>
      <c r="C22" s="40">
        <v>15</v>
      </c>
      <c r="D22" s="56">
        <v>15</v>
      </c>
      <c r="E22" s="41"/>
    </row>
    <row r="23" spans="1:5">
      <c r="A23" s="72">
        <v>18</v>
      </c>
      <c r="B23" s="39" t="s">
        <v>249</v>
      </c>
      <c r="C23" s="73">
        <v>1E-3</v>
      </c>
      <c r="D23" s="74">
        <v>1E-3</v>
      </c>
      <c r="E23" s="41"/>
    </row>
    <row r="24" spans="1:5">
      <c r="A24" s="72">
        <v>19</v>
      </c>
      <c r="B24" s="39" t="s">
        <v>250</v>
      </c>
      <c r="C24" s="73">
        <v>5.0000000000000001E-3</v>
      </c>
      <c r="D24" s="74">
        <v>5.0000000000000001E-3</v>
      </c>
      <c r="E24" s="41"/>
    </row>
    <row r="25" spans="1:5">
      <c r="A25" s="72">
        <v>20</v>
      </c>
      <c r="B25" s="39" t="s">
        <v>251</v>
      </c>
      <c r="C25" s="73">
        <v>0.93100000000000005</v>
      </c>
      <c r="D25" s="56">
        <v>0.93100000000000005</v>
      </c>
      <c r="E25" s="41"/>
    </row>
    <row r="26" spans="1:5">
      <c r="A26" s="72">
        <v>21</v>
      </c>
      <c r="B26" s="39" t="s">
        <v>252</v>
      </c>
      <c r="C26" s="40">
        <v>110</v>
      </c>
      <c r="D26" s="56">
        <v>109.999</v>
      </c>
      <c r="E26" s="41"/>
    </row>
    <row r="27" spans="1:5">
      <c r="A27" s="72">
        <v>22</v>
      </c>
      <c r="B27" s="39" t="s">
        <v>253</v>
      </c>
      <c r="C27" s="40">
        <v>135</v>
      </c>
      <c r="D27" s="56">
        <v>134.4</v>
      </c>
      <c r="E27" s="41"/>
    </row>
    <row r="28" spans="1:5">
      <c r="A28" s="72">
        <v>23</v>
      </c>
      <c r="B28" s="39" t="s">
        <v>16</v>
      </c>
      <c r="C28" s="40">
        <v>194</v>
      </c>
      <c r="D28" s="56">
        <v>194.20599999999999</v>
      </c>
      <c r="E28" s="41"/>
    </row>
    <row r="29" spans="1:5">
      <c r="A29" s="72">
        <v>24</v>
      </c>
      <c r="B29" s="39" t="s">
        <v>254</v>
      </c>
      <c r="C29" s="40">
        <v>17</v>
      </c>
      <c r="D29" s="56">
        <v>16.57</v>
      </c>
      <c r="E29" s="41"/>
    </row>
    <row r="30" spans="1:5">
      <c r="A30" s="72">
        <v>25</v>
      </c>
      <c r="B30" s="39" t="s">
        <v>14</v>
      </c>
      <c r="C30" s="40">
        <v>217</v>
      </c>
      <c r="D30" s="56">
        <v>216.625</v>
      </c>
      <c r="E30" s="41"/>
    </row>
    <row r="31" spans="1:5">
      <c r="A31" s="72">
        <v>26</v>
      </c>
      <c r="B31" s="39" t="s">
        <v>255</v>
      </c>
      <c r="C31" s="40">
        <v>85</v>
      </c>
      <c r="D31" s="56">
        <v>85.05</v>
      </c>
      <c r="E31" s="41"/>
    </row>
    <row r="32" spans="1:5">
      <c r="A32" s="72">
        <v>27</v>
      </c>
      <c r="B32" s="39" t="s">
        <v>256</v>
      </c>
      <c r="C32" s="40">
        <v>111</v>
      </c>
      <c r="D32" s="56">
        <v>111</v>
      </c>
      <c r="E32" s="41"/>
    </row>
    <row r="33" spans="1:7">
      <c r="A33" s="72">
        <v>28</v>
      </c>
      <c r="B33" s="39" t="s">
        <v>257</v>
      </c>
      <c r="C33" s="40">
        <v>100</v>
      </c>
      <c r="D33" s="56">
        <v>100</v>
      </c>
      <c r="E33" s="41"/>
    </row>
    <row r="34" spans="1:7">
      <c r="A34" s="72">
        <v>29</v>
      </c>
      <c r="B34" s="39" t="s">
        <v>258</v>
      </c>
      <c r="C34" s="40">
        <v>29</v>
      </c>
      <c r="D34" s="56">
        <v>28.5</v>
      </c>
      <c r="E34" s="41"/>
    </row>
    <row r="35" spans="1:7">
      <c r="A35" s="72">
        <v>30</v>
      </c>
      <c r="B35" s="39" t="s">
        <v>259</v>
      </c>
      <c r="C35" s="40">
        <v>7</v>
      </c>
      <c r="D35" s="56">
        <v>6.9</v>
      </c>
      <c r="E35" s="41"/>
    </row>
    <row r="36" spans="1:7">
      <c r="A36" s="72">
        <v>31</v>
      </c>
      <c r="B36" s="39" t="s">
        <v>260</v>
      </c>
      <c r="C36" s="73">
        <v>1E-3</v>
      </c>
      <c r="D36" s="56">
        <v>1E-3</v>
      </c>
      <c r="E36" s="41"/>
    </row>
    <row r="37" spans="1:7">
      <c r="A37" s="72">
        <v>32</v>
      </c>
      <c r="B37" s="39" t="s">
        <v>261</v>
      </c>
      <c r="C37" s="40">
        <v>88</v>
      </c>
      <c r="D37" s="56">
        <v>88.001000000000005</v>
      </c>
      <c r="E37" s="41"/>
    </row>
    <row r="38" spans="1:7">
      <c r="A38" s="72">
        <v>34</v>
      </c>
      <c r="B38" s="39" t="s">
        <v>262</v>
      </c>
      <c r="C38" s="40">
        <v>78</v>
      </c>
      <c r="D38" s="56">
        <v>78.106999999999999</v>
      </c>
      <c r="E38" s="41"/>
    </row>
    <row r="39" spans="1:7">
      <c r="A39" s="72">
        <v>35</v>
      </c>
      <c r="B39" s="39" t="s">
        <v>263</v>
      </c>
      <c r="C39" s="40">
        <v>15</v>
      </c>
      <c r="D39" s="56">
        <v>15</v>
      </c>
      <c r="E39" s="41"/>
    </row>
    <row r="40" spans="1:7">
      <c r="A40" s="72">
        <v>36</v>
      </c>
      <c r="B40" s="39" t="s">
        <v>40</v>
      </c>
      <c r="C40" s="40">
        <v>96</v>
      </c>
      <c r="D40" s="56">
        <v>95.716999999999999</v>
      </c>
      <c r="E40" s="41"/>
    </row>
    <row r="41" spans="1:7">
      <c r="A41" s="72">
        <v>37</v>
      </c>
      <c r="B41" s="39" t="s">
        <v>185</v>
      </c>
      <c r="C41" s="40">
        <f>60+15</f>
        <v>75</v>
      </c>
      <c r="D41" s="56">
        <f>60+15</f>
        <v>75</v>
      </c>
      <c r="E41" s="41"/>
    </row>
    <row r="42" spans="1:7">
      <c r="A42" s="72">
        <v>38</v>
      </c>
      <c r="B42" s="39" t="s">
        <v>264</v>
      </c>
      <c r="C42" s="40">
        <v>6</v>
      </c>
      <c r="D42" s="56">
        <v>6.2130000000000001</v>
      </c>
      <c r="E42" s="41"/>
      <c r="F42" s="75">
        <v>6205</v>
      </c>
      <c r="G42">
        <f>7.84-0.63</f>
        <v>7.21</v>
      </c>
    </row>
    <row r="43" spans="1:7">
      <c r="A43" s="72">
        <v>39</v>
      </c>
      <c r="B43" s="39" t="s">
        <v>183</v>
      </c>
      <c r="C43" s="40">
        <v>26</v>
      </c>
      <c r="D43" s="56">
        <v>26.02</v>
      </c>
      <c r="E43" s="41"/>
    </row>
    <row r="44" spans="1:7">
      <c r="A44" s="72">
        <v>40</v>
      </c>
      <c r="B44" s="39" t="s">
        <v>265</v>
      </c>
      <c r="C44" s="40">
        <v>12</v>
      </c>
      <c r="D44" s="56">
        <v>12</v>
      </c>
      <c r="E44" s="41"/>
    </row>
    <row r="45" spans="1:7">
      <c r="A45" s="72">
        <v>41</v>
      </c>
      <c r="B45" s="39" t="s">
        <v>266</v>
      </c>
      <c r="C45" s="40">
        <v>3</v>
      </c>
      <c r="D45" s="56">
        <v>3.3</v>
      </c>
      <c r="E45" s="41"/>
    </row>
    <row r="46" spans="1:7">
      <c r="A46" s="72">
        <v>42</v>
      </c>
      <c r="B46" s="39" t="s">
        <v>191</v>
      </c>
      <c r="C46" s="40">
        <v>419</v>
      </c>
      <c r="D46" s="56">
        <v>419</v>
      </c>
      <c r="E46" s="41" t="s">
        <v>267</v>
      </c>
    </row>
    <row r="47" spans="1:7" s="2" customFormat="1" ht="28.2">
      <c r="A47" s="72">
        <v>43</v>
      </c>
      <c r="B47" s="42" t="s">
        <v>268</v>
      </c>
      <c r="C47" s="76">
        <v>108</v>
      </c>
      <c r="D47" s="77">
        <v>108.2</v>
      </c>
      <c r="E47" s="78"/>
    </row>
    <row r="48" spans="1:7">
      <c r="A48" s="72">
        <v>44</v>
      </c>
      <c r="B48" s="39" t="s">
        <v>220</v>
      </c>
      <c r="C48" s="40">
        <v>19</v>
      </c>
      <c r="D48" s="56">
        <v>18.667000000000002</v>
      </c>
      <c r="E48" s="41"/>
    </row>
    <row r="49" spans="1:10">
      <c r="A49" s="72">
        <v>45</v>
      </c>
      <c r="B49" s="39" t="s">
        <v>269</v>
      </c>
      <c r="C49" s="40">
        <v>988</v>
      </c>
      <c r="D49" s="56">
        <v>988.25900000000001</v>
      </c>
      <c r="E49" s="41"/>
      <c r="G49">
        <v>1160.011</v>
      </c>
    </row>
    <row r="50" spans="1:10">
      <c r="A50" s="72">
        <v>46</v>
      </c>
      <c r="B50" s="39" t="s">
        <v>270</v>
      </c>
      <c r="C50" s="40">
        <v>38</v>
      </c>
      <c r="D50" s="56">
        <v>38.393000000000001</v>
      </c>
      <c r="E50" s="41"/>
    </row>
    <row r="51" spans="1:10">
      <c r="A51" s="72">
        <v>47</v>
      </c>
      <c r="B51" s="39" t="s">
        <v>15</v>
      </c>
      <c r="C51" s="40">
        <f>383+11+11</f>
        <v>405</v>
      </c>
      <c r="D51" s="56">
        <f>383.128+10.714+11.405</f>
        <v>405.24699999999996</v>
      </c>
      <c r="E51" s="41"/>
      <c r="G51" t="s">
        <v>271</v>
      </c>
      <c r="J51">
        <v>11.404999999999999</v>
      </c>
    </row>
    <row r="52" spans="1:10">
      <c r="A52" s="72">
        <v>48</v>
      </c>
      <c r="B52" s="39" t="s">
        <v>272</v>
      </c>
      <c r="C52" s="40">
        <v>420</v>
      </c>
      <c r="D52" s="56">
        <v>420</v>
      </c>
      <c r="E52" s="41"/>
    </row>
    <row r="53" spans="1:10">
      <c r="A53" s="72">
        <v>49</v>
      </c>
      <c r="B53" s="39" t="s">
        <v>36</v>
      </c>
      <c r="C53" s="40">
        <v>263</v>
      </c>
      <c r="D53" s="56">
        <v>263.286</v>
      </c>
      <c r="E53" s="41"/>
    </row>
    <row r="54" spans="1:10">
      <c r="A54" s="72">
        <v>50</v>
      </c>
      <c r="B54" s="39" t="s">
        <v>273</v>
      </c>
      <c r="C54" s="40">
        <v>204</v>
      </c>
      <c r="D54" s="56">
        <v>204.19</v>
      </c>
      <c r="E54" s="41"/>
    </row>
    <row r="55" spans="1:10">
      <c r="A55" s="72">
        <v>51</v>
      </c>
      <c r="B55" s="39" t="s">
        <v>274</v>
      </c>
      <c r="C55" s="40">
        <v>275</v>
      </c>
      <c r="D55" s="56">
        <v>274.99900000000002</v>
      </c>
      <c r="E55" s="41"/>
    </row>
    <row r="56" spans="1:10">
      <c r="A56" s="72">
        <v>52</v>
      </c>
      <c r="B56" s="39" t="s">
        <v>275</v>
      </c>
      <c r="C56" s="40">
        <v>350</v>
      </c>
      <c r="D56" s="56">
        <v>350</v>
      </c>
      <c r="E56" s="41"/>
    </row>
    <row r="57" spans="1:10" ht="15.6">
      <c r="A57" s="79"/>
      <c r="B57" s="80" t="s">
        <v>196</v>
      </c>
      <c r="C57" s="81">
        <f>SUM(C6:C56)</f>
        <v>28882.938000000002</v>
      </c>
      <c r="D57" s="56">
        <f>SUM(D6:D56)</f>
        <v>28882.722000000002</v>
      </c>
      <c r="E57" s="41"/>
    </row>
    <row r="58" spans="1:10" ht="2.4" customHeight="1">
      <c r="C58" s="82"/>
    </row>
    <row r="59" spans="1:10" ht="23.4" customHeight="1">
      <c r="B59" s="83" t="s">
        <v>224</v>
      </c>
      <c r="C59" s="83"/>
      <c r="D59" s="84"/>
    </row>
    <row r="60" spans="1:10">
      <c r="B60" s="101" t="s">
        <v>225</v>
      </c>
      <c r="C60" s="101"/>
      <c r="D60" s="85"/>
    </row>
    <row r="61" spans="1:10" ht="25.95" customHeight="1">
      <c r="B61" s="102" t="s">
        <v>226</v>
      </c>
      <c r="C61" s="102"/>
      <c r="D61" s="85"/>
    </row>
    <row r="62" spans="1:10">
      <c r="B62" s="101" t="s">
        <v>225</v>
      </c>
      <c r="C62" s="101"/>
    </row>
    <row r="63" spans="1:10">
      <c r="B63" s="60"/>
      <c r="C63" s="60"/>
    </row>
    <row r="64" spans="1:10">
      <c r="B64" s="61"/>
      <c r="C64" s="61"/>
    </row>
    <row r="65" spans="2:3">
      <c r="B65" s="60"/>
      <c r="C65" s="60"/>
    </row>
  </sheetData>
  <mergeCells count="4">
    <mergeCell ref="A2:C2"/>
    <mergeCell ref="B60:C60"/>
    <mergeCell ref="B61:C61"/>
    <mergeCell ref="B62:C6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>
      <selection activeCell="G9" sqref="G9:I9"/>
    </sheetView>
  </sheetViews>
  <sheetFormatPr defaultColWidth="8.88671875" defaultRowHeight="14.4"/>
  <cols>
    <col min="1" max="1" width="3.44140625" customWidth="1"/>
    <col min="2" max="2" width="58.88671875" customWidth="1"/>
    <col min="3" max="3" width="12.44140625" customWidth="1"/>
    <col min="4" max="4" width="12.88671875" customWidth="1"/>
    <col min="5" max="5" width="4.88671875" hidden="1" customWidth="1"/>
    <col min="6" max="6" width="12.6640625" customWidth="1"/>
    <col min="7" max="7" width="12.33203125" customWidth="1"/>
    <col min="10" max="10" width="15.44140625" customWidth="1"/>
    <col min="12" max="12" width="12.6640625" customWidth="1"/>
  </cols>
  <sheetData>
    <row r="1" spans="1:10">
      <c r="A1" s="34">
        <v>101</v>
      </c>
      <c r="B1" s="34"/>
    </row>
    <row r="2" spans="1:10">
      <c r="A2" s="34"/>
      <c r="B2" s="34" t="s">
        <v>162</v>
      </c>
      <c r="C2" s="34"/>
    </row>
    <row r="3" spans="1:10">
      <c r="A3" s="35"/>
      <c r="B3" s="36" t="s">
        <v>163</v>
      </c>
      <c r="C3" s="35"/>
    </row>
    <row r="4" spans="1:10">
      <c r="A4" s="37" t="s">
        <v>164</v>
      </c>
      <c r="B4" s="38" t="s">
        <v>165</v>
      </c>
      <c r="C4" s="38" t="s">
        <v>166</v>
      </c>
    </row>
    <row r="5" spans="1:10">
      <c r="A5" s="39">
        <v>1</v>
      </c>
      <c r="B5" s="39" t="s">
        <v>167</v>
      </c>
      <c r="C5" s="40">
        <v>11370</v>
      </c>
      <c r="D5" s="41">
        <v>11369.825999999999</v>
      </c>
      <c r="E5" s="103" t="s">
        <v>168</v>
      </c>
      <c r="F5" s="103"/>
    </row>
    <row r="6" spans="1:10" ht="28.2">
      <c r="A6" s="39">
        <v>2</v>
      </c>
      <c r="B6" s="42" t="s">
        <v>169</v>
      </c>
      <c r="C6" s="40">
        <v>49</v>
      </c>
      <c r="D6" s="41">
        <v>49.4</v>
      </c>
    </row>
    <row r="7" spans="1:10">
      <c r="A7" s="39">
        <v>3</v>
      </c>
      <c r="B7" s="39" t="s">
        <v>170</v>
      </c>
      <c r="C7" s="40">
        <v>114</v>
      </c>
      <c r="D7" s="41">
        <v>113.827</v>
      </c>
    </row>
    <row r="8" spans="1:10">
      <c r="A8" s="39">
        <v>4</v>
      </c>
      <c r="B8" s="39" t="s">
        <v>12</v>
      </c>
      <c r="C8" s="40">
        <v>1108</v>
      </c>
      <c r="D8" s="41">
        <v>1107.8689999999999</v>
      </c>
    </row>
    <row r="9" spans="1:10">
      <c r="A9" s="39">
        <v>5</v>
      </c>
      <c r="B9" s="39" t="s">
        <v>171</v>
      </c>
      <c r="C9" s="40">
        <f>10447+243</f>
        <v>10690</v>
      </c>
      <c r="D9" s="41">
        <f>10446.847+242.884</f>
        <v>10689.731</v>
      </c>
      <c r="G9" t="s">
        <v>172</v>
      </c>
      <c r="J9" t="s">
        <v>173</v>
      </c>
    </row>
    <row r="10" spans="1:10">
      <c r="A10" s="39">
        <v>6</v>
      </c>
      <c r="B10" s="39" t="s">
        <v>174</v>
      </c>
      <c r="C10" s="40">
        <v>557</v>
      </c>
      <c r="D10" s="41">
        <v>556.70000000000005</v>
      </c>
    </row>
    <row r="11" spans="1:10">
      <c r="A11" s="39">
        <v>7</v>
      </c>
      <c r="B11" s="39" t="s">
        <v>175</v>
      </c>
      <c r="C11" s="40">
        <v>332</v>
      </c>
      <c r="D11" s="41">
        <v>332.25400000000002</v>
      </c>
    </row>
    <row r="12" spans="1:10">
      <c r="A12" s="39">
        <v>8</v>
      </c>
      <c r="B12" s="39" t="s">
        <v>176</v>
      </c>
      <c r="C12" s="40">
        <v>209</v>
      </c>
      <c r="D12" s="41">
        <v>208.727</v>
      </c>
    </row>
    <row r="13" spans="1:10">
      <c r="A13" s="39">
        <v>9</v>
      </c>
      <c r="B13" s="39" t="s">
        <v>177</v>
      </c>
      <c r="C13" s="40">
        <v>39</v>
      </c>
      <c r="D13" s="41">
        <v>38.700000000000003</v>
      </c>
    </row>
    <row r="14" spans="1:10" ht="28.2">
      <c r="A14" s="39">
        <v>10</v>
      </c>
      <c r="B14" s="42" t="s">
        <v>178</v>
      </c>
      <c r="C14" s="40">
        <v>25</v>
      </c>
      <c r="D14" s="41">
        <v>25</v>
      </c>
    </row>
    <row r="15" spans="1:10">
      <c r="A15" s="39">
        <v>11</v>
      </c>
      <c r="B15" s="42" t="s">
        <v>179</v>
      </c>
      <c r="C15" s="40">
        <v>36</v>
      </c>
      <c r="D15" s="41">
        <v>36.08</v>
      </c>
    </row>
    <row r="16" spans="1:10">
      <c r="A16" s="39">
        <v>12</v>
      </c>
      <c r="B16" s="39" t="s">
        <v>180</v>
      </c>
      <c r="C16" s="40">
        <v>10</v>
      </c>
      <c r="D16" s="41">
        <v>10.191000000000001</v>
      </c>
    </row>
    <row r="17" spans="1:5">
      <c r="A17" s="39">
        <v>13</v>
      </c>
      <c r="B17" s="39" t="s">
        <v>181</v>
      </c>
      <c r="C17" s="40">
        <v>14</v>
      </c>
      <c r="D17" s="41">
        <v>13.678000000000001</v>
      </c>
    </row>
    <row r="18" spans="1:5">
      <c r="A18" s="39">
        <v>14</v>
      </c>
      <c r="B18" s="39" t="s">
        <v>182</v>
      </c>
      <c r="C18" s="40">
        <v>20</v>
      </c>
      <c r="D18" s="41">
        <v>20</v>
      </c>
    </row>
    <row r="19" spans="1:5">
      <c r="A19" s="39">
        <v>15</v>
      </c>
      <c r="B19" s="39" t="s">
        <v>183</v>
      </c>
      <c r="C19" s="40">
        <v>249</v>
      </c>
      <c r="D19" s="41">
        <v>248.59700000000001</v>
      </c>
    </row>
    <row r="20" spans="1:5">
      <c r="A20" s="39">
        <v>16</v>
      </c>
      <c r="B20" s="39" t="s">
        <v>184</v>
      </c>
      <c r="C20" s="40">
        <v>251</v>
      </c>
      <c r="D20" s="41">
        <v>251.10900000000001</v>
      </c>
    </row>
    <row r="21" spans="1:5">
      <c r="A21" s="39">
        <v>17</v>
      </c>
      <c r="B21" s="39" t="s">
        <v>185</v>
      </c>
      <c r="C21" s="40">
        <v>49</v>
      </c>
      <c r="D21" s="41">
        <v>49.5</v>
      </c>
    </row>
    <row r="22" spans="1:5">
      <c r="A22" s="39">
        <v>18</v>
      </c>
      <c r="B22" s="39" t="s">
        <v>33</v>
      </c>
      <c r="C22" s="40">
        <v>62</v>
      </c>
      <c r="D22" s="41">
        <v>61.935000000000002</v>
      </c>
    </row>
    <row r="23" spans="1:5">
      <c r="A23" s="39">
        <v>19</v>
      </c>
      <c r="B23" s="39" t="s">
        <v>186</v>
      </c>
      <c r="C23" s="40">
        <v>57</v>
      </c>
      <c r="D23" s="41">
        <v>57.456000000000003</v>
      </c>
    </row>
    <row r="24" spans="1:5">
      <c r="A24" s="39">
        <v>20</v>
      </c>
      <c r="B24" s="39" t="s">
        <v>40</v>
      </c>
      <c r="C24" s="40">
        <v>452</v>
      </c>
      <c r="D24" s="41">
        <v>452.44200000000001</v>
      </c>
    </row>
    <row r="25" spans="1:5">
      <c r="A25" s="39">
        <v>21</v>
      </c>
      <c r="B25" s="39" t="s">
        <v>187</v>
      </c>
      <c r="C25" s="40">
        <v>441</v>
      </c>
      <c r="D25" s="41">
        <v>440.536</v>
      </c>
      <c r="E25" t="s">
        <v>188</v>
      </c>
    </row>
    <row r="26" spans="1:5">
      <c r="A26" s="39">
        <v>22</v>
      </c>
      <c r="B26" s="39" t="s">
        <v>189</v>
      </c>
      <c r="C26" s="40">
        <v>41</v>
      </c>
      <c r="D26" s="41">
        <v>40.664000000000001</v>
      </c>
    </row>
    <row r="27" spans="1:5">
      <c r="A27" s="39">
        <v>23</v>
      </c>
      <c r="B27" s="39" t="s">
        <v>190</v>
      </c>
      <c r="C27" s="40">
        <v>4</v>
      </c>
      <c r="D27" s="41">
        <v>4.431</v>
      </c>
    </row>
    <row r="28" spans="1:5">
      <c r="A28" s="39">
        <v>24</v>
      </c>
      <c r="B28" s="39" t="s">
        <v>191</v>
      </c>
      <c r="C28" s="40">
        <v>268</v>
      </c>
      <c r="D28" s="41">
        <v>268</v>
      </c>
      <c r="E28" t="s">
        <v>192</v>
      </c>
    </row>
    <row r="29" spans="1:5">
      <c r="A29" s="39">
        <v>25</v>
      </c>
      <c r="B29" s="39" t="s">
        <v>193</v>
      </c>
      <c r="C29" s="40">
        <v>4</v>
      </c>
      <c r="D29" s="41">
        <v>4</v>
      </c>
    </row>
    <row r="30" spans="1:5">
      <c r="A30" s="39">
        <v>26</v>
      </c>
      <c r="B30" s="39" t="s">
        <v>194</v>
      </c>
      <c r="C30" s="40">
        <v>40</v>
      </c>
      <c r="D30" s="41">
        <v>40</v>
      </c>
    </row>
    <row r="31" spans="1:5">
      <c r="A31" s="39">
        <v>27</v>
      </c>
      <c r="B31" s="43" t="s">
        <v>195</v>
      </c>
      <c r="C31" s="40">
        <v>37</v>
      </c>
      <c r="D31" s="41">
        <v>37.332999999999998</v>
      </c>
    </row>
    <row r="32" spans="1:5">
      <c r="A32" s="39">
        <v>28</v>
      </c>
      <c r="B32" s="39" t="s">
        <v>36</v>
      </c>
      <c r="C32" s="40">
        <v>237</v>
      </c>
      <c r="D32" s="41">
        <v>237.5</v>
      </c>
    </row>
    <row r="33" spans="1:11">
      <c r="A33" s="39"/>
      <c r="B33" s="44" t="s">
        <v>196</v>
      </c>
      <c r="C33" s="45">
        <f>SUM(C5:C32)</f>
        <v>26765</v>
      </c>
      <c r="D33" s="46">
        <f>SUM(D5:D32)</f>
        <v>26765.486000000001</v>
      </c>
    </row>
    <row r="34" spans="1:11">
      <c r="A34" s="39">
        <v>1</v>
      </c>
      <c r="B34" s="47" t="s">
        <v>197</v>
      </c>
      <c r="C34" s="40">
        <v>101</v>
      </c>
      <c r="D34" s="48">
        <v>100.712</v>
      </c>
      <c r="E34" s="103" t="s">
        <v>198</v>
      </c>
      <c r="F34" s="103"/>
    </row>
    <row r="35" spans="1:11">
      <c r="A35" s="39">
        <v>2</v>
      </c>
      <c r="B35" s="39" t="s">
        <v>199</v>
      </c>
      <c r="C35" s="40">
        <v>17112</v>
      </c>
      <c r="D35" s="48">
        <v>17111.634999999998</v>
      </c>
    </row>
    <row r="36" spans="1:11" ht="28.2">
      <c r="A36" s="39">
        <v>3</v>
      </c>
      <c r="B36" s="42" t="s">
        <v>169</v>
      </c>
      <c r="C36" s="40">
        <v>199</v>
      </c>
      <c r="D36" s="48">
        <v>199.4</v>
      </c>
    </row>
    <row r="37" spans="1:11">
      <c r="A37" s="39">
        <v>4</v>
      </c>
      <c r="B37" s="39" t="s">
        <v>170</v>
      </c>
      <c r="C37" s="40">
        <v>48</v>
      </c>
      <c r="D37" s="48">
        <v>48.189</v>
      </c>
    </row>
    <row r="38" spans="1:11">
      <c r="A38" s="39">
        <v>5</v>
      </c>
      <c r="B38" s="39" t="s">
        <v>12</v>
      </c>
      <c r="C38" s="40">
        <v>4525</v>
      </c>
      <c r="D38" s="48">
        <v>4525.4620000000004</v>
      </c>
    </row>
    <row r="39" spans="1:11">
      <c r="A39" s="39">
        <v>6</v>
      </c>
      <c r="B39" s="39" t="s">
        <v>200</v>
      </c>
      <c r="C39" s="40">
        <v>2679</v>
      </c>
      <c r="D39" s="48">
        <v>2678.57</v>
      </c>
    </row>
    <row r="40" spans="1:11">
      <c r="A40" s="39">
        <v>7</v>
      </c>
      <c r="B40" s="39" t="s">
        <v>171</v>
      </c>
      <c r="C40" s="40">
        <v>88106</v>
      </c>
      <c r="D40" s="48">
        <f>87070.534+1035.763</f>
        <v>88106.297000000006</v>
      </c>
      <c r="H40" t="s">
        <v>201</v>
      </c>
    </row>
    <row r="41" spans="1:11">
      <c r="A41" s="39">
        <v>8</v>
      </c>
      <c r="B41" s="39" t="s">
        <v>174</v>
      </c>
      <c r="C41" s="40">
        <v>4848</v>
      </c>
      <c r="D41" s="48">
        <v>4848.5559999999996</v>
      </c>
      <c r="J41">
        <v>1035763.22</v>
      </c>
      <c r="K41" t="s">
        <v>202</v>
      </c>
    </row>
    <row r="42" spans="1:11">
      <c r="A42" s="39">
        <v>9</v>
      </c>
      <c r="B42" s="39" t="s">
        <v>175</v>
      </c>
      <c r="C42" s="40">
        <v>2571</v>
      </c>
      <c r="D42" s="48">
        <v>2571.3139999999999</v>
      </c>
    </row>
    <row r="43" spans="1:11">
      <c r="A43" s="39">
        <v>10</v>
      </c>
      <c r="B43" s="39" t="s">
        <v>176</v>
      </c>
      <c r="C43" s="40">
        <v>1583</v>
      </c>
      <c r="D43" s="48">
        <v>1582.6489999999999</v>
      </c>
    </row>
    <row r="44" spans="1:11">
      <c r="A44" s="39">
        <v>11</v>
      </c>
      <c r="B44" s="39" t="s">
        <v>16</v>
      </c>
      <c r="C44" s="40">
        <v>218</v>
      </c>
      <c r="D44" s="48">
        <v>218.358</v>
      </c>
    </row>
    <row r="45" spans="1:11">
      <c r="A45" s="39">
        <v>12</v>
      </c>
      <c r="B45" s="39" t="s">
        <v>14</v>
      </c>
      <c r="C45" s="40">
        <f>1427+7</f>
        <v>1434</v>
      </c>
      <c r="D45" s="48">
        <v>1433.8889999999999</v>
      </c>
      <c r="F45">
        <v>6.8620000000000001</v>
      </c>
    </row>
    <row r="46" spans="1:11">
      <c r="A46" s="39">
        <v>13</v>
      </c>
      <c r="B46" s="39" t="s">
        <v>203</v>
      </c>
      <c r="C46" s="40">
        <v>194</v>
      </c>
      <c r="D46" s="48">
        <v>194.149</v>
      </c>
    </row>
    <row r="47" spans="1:11">
      <c r="A47" s="39">
        <v>14</v>
      </c>
      <c r="B47" s="39" t="s">
        <v>204</v>
      </c>
      <c r="C47" s="40">
        <v>272</v>
      </c>
      <c r="D47" s="48">
        <v>271.99599999999998</v>
      </c>
    </row>
    <row r="48" spans="1:11">
      <c r="A48" s="39">
        <v>15</v>
      </c>
      <c r="B48" s="39" t="s">
        <v>205</v>
      </c>
      <c r="C48" s="40">
        <v>574</v>
      </c>
      <c r="D48" s="48">
        <v>574.20500000000004</v>
      </c>
    </row>
    <row r="49" spans="1:12">
      <c r="A49" s="39">
        <v>16</v>
      </c>
      <c r="B49" s="39" t="s">
        <v>206</v>
      </c>
      <c r="C49" s="40">
        <v>45</v>
      </c>
      <c r="D49" s="48">
        <v>44.5</v>
      </c>
    </row>
    <row r="50" spans="1:12">
      <c r="A50" s="39">
        <v>17</v>
      </c>
      <c r="B50" s="39" t="s">
        <v>185</v>
      </c>
      <c r="C50" s="40">
        <v>250</v>
      </c>
      <c r="D50" s="48">
        <v>250</v>
      </c>
    </row>
    <row r="51" spans="1:12">
      <c r="A51" s="39">
        <v>19</v>
      </c>
      <c r="B51" s="39" t="s">
        <v>207</v>
      </c>
      <c r="C51" s="40">
        <v>389</v>
      </c>
      <c r="D51" s="48">
        <v>389.2</v>
      </c>
    </row>
    <row r="52" spans="1:12" ht="12.6" customHeight="1">
      <c r="A52" s="39">
        <v>20</v>
      </c>
      <c r="B52" s="39" t="s">
        <v>184</v>
      </c>
      <c r="C52" s="40">
        <v>81</v>
      </c>
      <c r="D52" s="48">
        <v>80.858000000000004</v>
      </c>
    </row>
    <row r="53" spans="1:12" ht="12.6" customHeight="1">
      <c r="A53" s="39">
        <v>21</v>
      </c>
      <c r="B53" s="39" t="s">
        <v>208</v>
      </c>
      <c r="C53" s="40">
        <v>163</v>
      </c>
      <c r="D53" s="48">
        <v>162.75200000000001</v>
      </c>
    </row>
    <row r="54" spans="1:12" ht="12.6" customHeight="1">
      <c r="A54" s="39">
        <v>22</v>
      </c>
      <c r="B54" s="39" t="s">
        <v>183</v>
      </c>
      <c r="C54" s="40">
        <v>137</v>
      </c>
      <c r="D54" s="48">
        <v>137.44900000000001</v>
      </c>
    </row>
    <row r="55" spans="1:12" ht="12.6" customHeight="1">
      <c r="A55" s="39">
        <v>23</v>
      </c>
      <c r="B55" s="39" t="s">
        <v>209</v>
      </c>
      <c r="C55" s="40">
        <v>216</v>
      </c>
      <c r="D55" s="48">
        <v>215.715</v>
      </c>
    </row>
    <row r="56" spans="1:12">
      <c r="A56" s="39">
        <v>24</v>
      </c>
      <c r="B56" s="39" t="s">
        <v>191</v>
      </c>
      <c r="C56" s="40">
        <v>1855</v>
      </c>
      <c r="D56" s="48">
        <v>1855.5</v>
      </c>
    </row>
    <row r="57" spans="1:12">
      <c r="A57" s="39">
        <v>25</v>
      </c>
      <c r="B57" s="39" t="s">
        <v>210</v>
      </c>
      <c r="C57" s="40">
        <v>4829</v>
      </c>
      <c r="D57" s="48">
        <v>4828.6779999999999</v>
      </c>
      <c r="F57" s="49">
        <v>890</v>
      </c>
      <c r="G57" t="s">
        <v>211</v>
      </c>
      <c r="I57" t="s">
        <v>212</v>
      </c>
    </row>
    <row r="58" spans="1:12">
      <c r="A58" s="39">
        <v>26</v>
      </c>
      <c r="B58" s="39" t="s">
        <v>213</v>
      </c>
      <c r="C58" s="40">
        <v>1836</v>
      </c>
      <c r="D58" s="48">
        <v>1835.9</v>
      </c>
      <c r="F58" s="49">
        <v>447</v>
      </c>
      <c r="G58" t="s">
        <v>214</v>
      </c>
      <c r="I58" t="s">
        <v>215</v>
      </c>
      <c r="K58" s="50" t="s">
        <v>216</v>
      </c>
    </row>
    <row r="59" spans="1:12">
      <c r="A59" s="39">
        <v>27</v>
      </c>
      <c r="B59" s="39" t="s">
        <v>217</v>
      </c>
      <c r="C59" s="40">
        <v>4273</v>
      </c>
      <c r="D59" s="48">
        <v>4272.5739999999996</v>
      </c>
      <c r="F59" s="51">
        <v>1300</v>
      </c>
      <c r="G59" t="s">
        <v>218</v>
      </c>
      <c r="J59" s="104" t="s">
        <v>219</v>
      </c>
      <c r="K59" s="104"/>
      <c r="L59" s="104"/>
    </row>
    <row r="60" spans="1:12" ht="15" customHeight="1">
      <c r="A60" s="39">
        <v>28</v>
      </c>
      <c r="B60" s="52" t="s">
        <v>220</v>
      </c>
      <c r="C60" s="40">
        <v>345</v>
      </c>
      <c r="D60" s="48">
        <v>344.99900000000002</v>
      </c>
    </row>
    <row r="61" spans="1:12" ht="19.95" customHeight="1">
      <c r="A61" s="39">
        <v>29</v>
      </c>
      <c r="B61" s="39" t="s">
        <v>42</v>
      </c>
      <c r="C61" s="40">
        <v>131</v>
      </c>
      <c r="D61" s="48">
        <v>131.15700000000001</v>
      </c>
    </row>
    <row r="62" spans="1:12" ht="15" customHeight="1">
      <c r="A62" s="39">
        <v>30</v>
      </c>
      <c r="B62" s="39" t="s">
        <v>221</v>
      </c>
      <c r="C62" s="40">
        <v>126</v>
      </c>
      <c r="D62" s="48">
        <v>125.75</v>
      </c>
      <c r="F62" t="s">
        <v>222</v>
      </c>
    </row>
    <row r="63" spans="1:12">
      <c r="A63" s="39">
        <v>31</v>
      </c>
      <c r="B63" s="39" t="s">
        <v>36</v>
      </c>
      <c r="C63" s="40">
        <v>7043</v>
      </c>
      <c r="D63" s="48">
        <v>7042.5379999999996</v>
      </c>
    </row>
    <row r="64" spans="1:12">
      <c r="A64" s="39"/>
      <c r="B64" s="44" t="s">
        <v>196</v>
      </c>
      <c r="C64" s="53">
        <f>SUM(C34:C63)</f>
        <v>146183</v>
      </c>
      <c r="D64" s="54">
        <f>SUM(D34:D63)</f>
        <v>146182.95099999997</v>
      </c>
      <c r="F64" s="55"/>
    </row>
    <row r="65" spans="1:4" ht="15.6">
      <c r="A65" s="56"/>
      <c r="B65" s="57" t="s">
        <v>223</v>
      </c>
      <c r="C65" s="58">
        <f>C33+C64</f>
        <v>172948</v>
      </c>
      <c r="D65" s="59">
        <f>D33+D64</f>
        <v>172948.43699999998</v>
      </c>
    </row>
    <row r="67" spans="1:4">
      <c r="B67" s="105" t="s">
        <v>224</v>
      </c>
      <c r="C67" s="105"/>
    </row>
    <row r="68" spans="1:4">
      <c r="B68" s="101" t="s">
        <v>225</v>
      </c>
      <c r="C68" s="101"/>
    </row>
    <row r="69" spans="1:4">
      <c r="B69" s="106" t="s">
        <v>226</v>
      </c>
      <c r="C69" s="106"/>
    </row>
    <row r="70" spans="1:4">
      <c r="B70" s="101" t="s">
        <v>225</v>
      </c>
      <c r="C70" s="101"/>
    </row>
    <row r="71" spans="1:4">
      <c r="B71" s="60"/>
      <c r="C71" s="60"/>
    </row>
    <row r="72" spans="1:4">
      <c r="B72" s="61" t="s">
        <v>227</v>
      </c>
      <c r="C72" s="61"/>
    </row>
    <row r="73" spans="1:4">
      <c r="B73" s="62" t="s">
        <v>228</v>
      </c>
      <c r="C73" s="62"/>
    </row>
    <row r="74" spans="1:4">
      <c r="B74" s="63" t="s">
        <v>229</v>
      </c>
    </row>
    <row r="75" spans="1:4">
      <c r="B75" t="s">
        <v>230</v>
      </c>
    </row>
  </sheetData>
  <mergeCells count="7">
    <mergeCell ref="B70:C70"/>
    <mergeCell ref="E5:F5"/>
    <mergeCell ref="E34:F34"/>
    <mergeCell ref="J59:L59"/>
    <mergeCell ref="B67:C67"/>
    <mergeCell ref="B68:C68"/>
    <mergeCell ref="B69:C6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5</vt:lpstr>
      <vt:lpstr>ауп</vt:lpstr>
      <vt:lpstr>себест ЖГУ+101</vt:lpstr>
      <vt:lpstr>'форма 5'!Заголовки_для_печати</vt:lpstr>
      <vt:lpstr>'форма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Ayagoz</cp:lastModifiedBy>
  <cp:lastPrinted>2020-10-07T09:25:14Z</cp:lastPrinted>
  <dcterms:created xsi:type="dcterms:W3CDTF">2020-06-20T11:08:59Z</dcterms:created>
  <dcterms:modified xsi:type="dcterms:W3CDTF">2022-03-30T04:57:02Z</dcterms:modified>
</cp:coreProperties>
</file>