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19420" windowHeight="9290"/>
  </bookViews>
  <sheets>
    <sheet name="Форма 5" sheetId="1" r:id="rId1"/>
  </sheets>
  <calcPr calcId="144525"/>
</workbook>
</file>

<file path=xl/calcChain.xml><?xml version="1.0" encoding="utf-8"?>
<calcChain xmlns="http://schemas.openxmlformats.org/spreadsheetml/2006/main">
  <c r="F94" i="1" l="1"/>
  <c r="E89" i="1"/>
  <c r="E80" i="1"/>
  <c r="E77" i="1" s="1"/>
  <c r="E79" i="1"/>
  <c r="D79" i="1"/>
  <c r="D77" i="1"/>
  <c r="F76" i="1"/>
  <c r="E72" i="1"/>
  <c r="D72" i="1"/>
  <c r="E67" i="1"/>
  <c r="E66" i="1" s="1"/>
  <c r="D67" i="1"/>
  <c r="D66" i="1"/>
  <c r="F65" i="1"/>
  <c r="F64" i="1"/>
  <c r="E57" i="1"/>
  <c r="D57" i="1"/>
  <c r="F57" i="1" s="1"/>
  <c r="E56" i="1"/>
  <c r="E55" i="1"/>
  <c r="D55" i="1"/>
  <c r="E54" i="1"/>
  <c r="D54" i="1"/>
  <c r="F52" i="1"/>
  <c r="F51" i="1"/>
  <c r="E50" i="1"/>
  <c r="E48" i="1" s="1"/>
  <c r="D50" i="1"/>
  <c r="D48" i="1" s="1"/>
  <c r="F49" i="1"/>
  <c r="F47" i="1"/>
  <c r="F46" i="1"/>
  <c r="F45" i="1"/>
  <c r="E44" i="1"/>
  <c r="D44" i="1"/>
  <c r="D41" i="1"/>
  <c r="D34" i="1" s="1"/>
  <c r="F40" i="1"/>
  <c r="F39" i="1"/>
  <c r="F38" i="1"/>
  <c r="F37" i="1"/>
  <c r="F36" i="1"/>
  <c r="F35" i="1"/>
  <c r="E34" i="1"/>
  <c r="D33" i="1"/>
  <c r="D31" i="1" s="1"/>
  <c r="E31" i="1"/>
  <c r="F30" i="1"/>
  <c r="F29" i="1"/>
  <c r="E28" i="1"/>
  <c r="E26" i="1" s="1"/>
  <c r="D28" i="1"/>
  <c r="D26" i="1" s="1"/>
  <c r="F27" i="1"/>
  <c r="E25" i="1"/>
  <c r="F25" i="1" s="1"/>
  <c r="F24" i="1"/>
  <c r="F23" i="1"/>
  <c r="D22" i="1"/>
  <c r="F41" i="1" l="1"/>
  <c r="F44" i="1"/>
  <c r="E22" i="1"/>
  <c r="F22" i="1" s="1"/>
  <c r="F31" i="1"/>
  <c r="F77" i="1"/>
  <c r="F66" i="1"/>
  <c r="F33" i="1"/>
  <c r="F34" i="1"/>
  <c r="F72" i="1"/>
  <c r="F50" i="1"/>
  <c r="D53" i="1"/>
  <c r="D43" i="1" s="1"/>
  <c r="D42" i="1" s="1"/>
  <c r="E53" i="1"/>
  <c r="F26" i="1"/>
  <c r="F48" i="1"/>
  <c r="E43" i="1"/>
  <c r="D21" i="1"/>
  <c r="F28" i="1"/>
  <c r="E21" i="1" l="1"/>
  <c r="F53" i="1"/>
  <c r="D90" i="1"/>
  <c r="D93" i="1" s="1"/>
  <c r="F93" i="1" s="1"/>
  <c r="F43" i="1"/>
  <c r="E42" i="1"/>
  <c r="F42" i="1" s="1"/>
  <c r="E90" i="1"/>
  <c r="F21" i="1"/>
  <c r="E91" i="1" l="1"/>
  <c r="F90" i="1"/>
</calcChain>
</file>

<file path=xl/sharedStrings.xml><?xml version="1.0" encoding="utf-8"?>
<sst xmlns="http://schemas.openxmlformats.org/spreadsheetml/2006/main" count="217" uniqueCount="168">
  <si>
    <t>Приложение 1</t>
  </si>
  <si>
    <t>к Правилам формирования тарифов</t>
  </si>
  <si>
    <t>форма 5</t>
  </si>
  <si>
    <t>Сбор административных данных</t>
  </si>
  <si>
    <t>Исполнение тарифной сметы</t>
  </si>
  <si>
    <t xml:space="preserve">Костанайского филиала РГП на ПХВ  "Казводхоз" на услуги по регулированию  поверхностного стока </t>
  </si>
  <si>
    <t>Отчет об исполнении тарифной сметы на регулируемую услугу:  Регулирование  поверхностного стока при помощи подпорных гидротехнических сооружений Костанайского филиала РГП "Казводхоз"</t>
  </si>
  <si>
    <r>
      <t>Отчетный период 20</t>
    </r>
    <r>
      <rPr>
        <b/>
        <u/>
        <sz val="11"/>
        <color theme="1"/>
        <rFont val="Times New Roman"/>
        <family val="1"/>
        <charset val="204"/>
      </rPr>
      <t>20</t>
    </r>
    <r>
      <rPr>
        <b/>
        <sz val="11"/>
        <color theme="1"/>
        <rFont val="Times New Roman"/>
        <family val="1"/>
        <charset val="204"/>
      </rPr>
      <t xml:space="preserve"> год</t>
    </r>
  </si>
  <si>
    <t>Индекс ИТС-1</t>
  </si>
  <si>
    <t>Периодичность: годовая</t>
  </si>
  <si>
    <t xml:space="preserve">Представляют: субъекты естественной монополии, за исключением региональной электросетевой компании </t>
  </si>
  <si>
    <t>Куда представляется форма: в ведомство государственного органа, осуществляющее руководство в соответствующих сферах естественных монополий или в его территориальный орган</t>
  </si>
  <si>
    <t>Срок предоставления: – ежегодно не позднее 1 мая года, следующего за отчетным периодом</t>
  </si>
  <si>
    <t>№№</t>
  </si>
  <si>
    <t>Наименование показателей тарифной сметы</t>
  </si>
  <si>
    <t>Единица измерения</t>
  </si>
  <si>
    <t>принято ДКРЕМ (приказ № 270-ОД от 06.11.20г)</t>
  </si>
  <si>
    <t>Фактические               затраты за  2020 г.</t>
  </si>
  <si>
    <t>Отклонение в процентах</t>
  </si>
  <si>
    <t>Причины отклонения</t>
  </si>
  <si>
    <t>I</t>
  </si>
  <si>
    <t>Затраты на производство товаров и предоставление услуг, всего, в том числе</t>
  </si>
  <si>
    <t>Тысяч тенге</t>
  </si>
  <si>
    <t>1.</t>
  </si>
  <si>
    <t>Материальные затраты, всего, в том числе</t>
  </si>
  <si>
    <t>1.1.</t>
  </si>
  <si>
    <t>Запасные части.ремонт а/маш</t>
  </si>
  <si>
    <t>в конце года возникла производственная необходимость в приобретение з/ч</t>
  </si>
  <si>
    <t>1.2.</t>
  </si>
  <si>
    <t>Горюче-смазочные материалы</t>
  </si>
  <si>
    <t>не были запланированы затраты достаки трансформатара на объект</t>
  </si>
  <si>
    <t>1.3.</t>
  </si>
  <si>
    <t>Энергия</t>
  </si>
  <si>
    <t>на основании полученных счетов фактур</t>
  </si>
  <si>
    <t>2.</t>
  </si>
  <si>
    <t>Расходы на оплату труда, всего, в том числе</t>
  </si>
  <si>
    <t>согласно утвержденного штатного расписания на 2020 год</t>
  </si>
  <si>
    <t>2.1.</t>
  </si>
  <si>
    <t>Заработная плата производственного персонала</t>
  </si>
  <si>
    <t>2.2.</t>
  </si>
  <si>
    <t>Социальный налог и социальные отчисления</t>
  </si>
  <si>
    <t>2.3.</t>
  </si>
  <si>
    <t>ОСМС</t>
  </si>
  <si>
    <t>3.</t>
  </si>
  <si>
    <t>Амортизация</t>
  </si>
  <si>
    <t>фактическое начисление в программе 1С</t>
  </si>
  <si>
    <t>4.</t>
  </si>
  <si>
    <t>Ремонт, всего, в том числе</t>
  </si>
  <si>
    <t>4.1.</t>
  </si>
  <si>
    <t>Текущий ремонт</t>
  </si>
  <si>
    <t>4.2.</t>
  </si>
  <si>
    <t>Содержание зданий и сооружений</t>
  </si>
  <si>
    <t>не были запланированы затраты на установку и обслуживание GPS навигации</t>
  </si>
  <si>
    <t>5.</t>
  </si>
  <si>
    <t>Прочие затраты, в том числе</t>
  </si>
  <si>
    <t>5.1.</t>
  </si>
  <si>
    <t xml:space="preserve">затраты на проверку и аттестацию приборов учета, лабораторий, обследование энергооборудования </t>
  </si>
  <si>
    <t>5.2.</t>
  </si>
  <si>
    <t>Охрана труда и техника безопасности</t>
  </si>
  <si>
    <t>5.3.</t>
  </si>
  <si>
    <t>Пропуск паводковых вод</t>
  </si>
  <si>
    <t>5.4.</t>
  </si>
  <si>
    <r>
      <t>Страхование транспортных средств</t>
    </r>
    <r>
      <rPr>
        <sz val="11"/>
        <color indexed="8"/>
        <rFont val="Times New Roman"/>
        <family val="1"/>
        <charset val="204"/>
      </rPr>
      <t xml:space="preserve"> </t>
    </r>
  </si>
  <si>
    <t>5.5.</t>
  </si>
  <si>
    <t>Услуги по ежегодн.обязат.медосмотру</t>
  </si>
  <si>
    <t>было заключено доп.соглашение на основании предоставленного ценового предложения</t>
  </si>
  <si>
    <t>5.6.</t>
  </si>
  <si>
    <t>Услуги по обслуживанию тревожной кнопки</t>
  </si>
  <si>
    <t>5.7.</t>
  </si>
  <si>
    <t>Утилизация (ртуть содержащих ламп,отработанных масел,отработанных аккмуляторных батарей,использованных шин )</t>
  </si>
  <si>
    <t>II</t>
  </si>
  <si>
    <t>Расходы периода всего, в том числе</t>
  </si>
  <si>
    <t>6.</t>
  </si>
  <si>
    <t>Общие и административные всего, в том числе</t>
  </si>
  <si>
    <t>6.1.</t>
  </si>
  <si>
    <t>сырье и материалы, всего, в том числе</t>
  </si>
  <si>
    <t>6.1.1.</t>
  </si>
  <si>
    <t>запасные части</t>
  </si>
  <si>
    <t>6.1.2.</t>
  </si>
  <si>
    <t>ГСМ</t>
  </si>
  <si>
    <t>уменьшение в связи с пандемией в области</t>
  </si>
  <si>
    <t>6.1.3.</t>
  </si>
  <si>
    <t>электроэнергия</t>
  </si>
  <si>
    <t>6.2.</t>
  </si>
  <si>
    <t>Расходы на оплату труда, всего, в т.ч.</t>
  </si>
  <si>
    <t>6.2.1.</t>
  </si>
  <si>
    <t>Заработная плата административного персонала</t>
  </si>
  <si>
    <t>6.2.2.</t>
  </si>
  <si>
    <t>6.2.3.</t>
  </si>
  <si>
    <t>6.3.</t>
  </si>
  <si>
    <t>услуги банка</t>
  </si>
  <si>
    <t>В связи с дополнительным финансирование 1декабря 2020 года</t>
  </si>
  <si>
    <t>6.4.</t>
  </si>
  <si>
    <t>расходы на содержание и обслуживание  техни- ческих средств, вычислительной техники и т.д.</t>
  </si>
  <si>
    <t>заправка картр</t>
  </si>
  <si>
    <t>ремонт карт и прин</t>
  </si>
  <si>
    <t>товар</t>
  </si>
  <si>
    <t>6.5.</t>
  </si>
  <si>
    <t>коммунальные услуги</t>
  </si>
  <si>
    <t>на основании полученных счетов фактур по тепловой энергии (рост связан со сменой категории из прочих на бюджетные)</t>
  </si>
  <si>
    <t>тепло</t>
  </si>
  <si>
    <t>обслужив тепло счетчика</t>
  </si>
  <si>
    <t>вывоз мусора</t>
  </si>
  <si>
    <t>хол.вода и канализ</t>
  </si>
  <si>
    <t>опрессовка</t>
  </si>
  <si>
    <t>поверка</t>
  </si>
  <si>
    <t>6.6.</t>
  </si>
  <si>
    <t>Обслуживание базы "Закон"</t>
  </si>
  <si>
    <t>6.7.</t>
  </si>
  <si>
    <t>Командировочные расходы</t>
  </si>
  <si>
    <t>согласно письма ЦА не запланированная командировка (вопрос по перерасчету ПСД амангельдинского водохранилища)</t>
  </si>
  <si>
    <t>6.8.</t>
  </si>
  <si>
    <t>Представительские расходы, связь, периодическая печать</t>
  </si>
  <si>
    <t>Услуги связи</t>
  </si>
  <si>
    <t>Абонентская плата за услуги ОФД</t>
  </si>
  <si>
    <t>Почтово-телеграфные расходы</t>
  </si>
  <si>
    <t>Курьерская почта</t>
  </si>
  <si>
    <t>Подписка на газеты и журналы РК, местную прессу.</t>
  </si>
  <si>
    <t>6.9.</t>
  </si>
  <si>
    <t>Налоговое платежи</t>
  </si>
  <si>
    <t>Транспортный налог</t>
  </si>
  <si>
    <t>Налог на имущество</t>
  </si>
  <si>
    <t>Налог на землю</t>
  </si>
  <si>
    <t>6.10.</t>
  </si>
  <si>
    <t>Плата за загрязнение</t>
  </si>
  <si>
    <t>на основании списания по материальным отчетам за 2020 год</t>
  </si>
  <si>
    <t>6.11.</t>
  </si>
  <si>
    <t>другие расходы</t>
  </si>
  <si>
    <t>филиалу был выписан штраф по исполнению ТС за 2019 год</t>
  </si>
  <si>
    <t>Канцелярские товары</t>
  </si>
  <si>
    <t>Объявление в газету</t>
  </si>
  <si>
    <t>Страхование работников АУП</t>
  </si>
  <si>
    <t>Страхование автотранспорта</t>
  </si>
  <si>
    <t>Услуги дезинфекции и дератизации</t>
  </si>
  <si>
    <t>Нотариальные услуги</t>
  </si>
  <si>
    <t>Регистрация прав на недвижимоссть</t>
  </si>
  <si>
    <t>Государственная пошлина</t>
  </si>
  <si>
    <t>Параграф</t>
  </si>
  <si>
    <t>штраф</t>
  </si>
  <si>
    <t>ведение документооборота</t>
  </si>
  <si>
    <t>III</t>
  </si>
  <si>
    <t>Всего затрат на предоставление услуг</t>
  </si>
  <si>
    <t>IV</t>
  </si>
  <si>
    <t>Доход (РБА*СП)</t>
  </si>
  <si>
    <t>V</t>
  </si>
  <si>
    <t>Регулируемая база задействованных активов (РБА).</t>
  </si>
  <si>
    <t>VII</t>
  </si>
  <si>
    <t>Всего доходов</t>
  </si>
  <si>
    <t>VIII</t>
  </si>
  <si>
    <t xml:space="preserve">Объем предоставляемых услуг </t>
  </si>
  <si>
    <t>Тыс.м3</t>
  </si>
  <si>
    <t>увеличение водозабора товаросельхозпроизводителями</t>
  </si>
  <si>
    <t>IX</t>
  </si>
  <si>
    <t>Нормативные технические потери</t>
  </si>
  <si>
    <t>%</t>
  </si>
  <si>
    <t>В натуральных показателях</t>
  </si>
  <si>
    <t>X</t>
  </si>
  <si>
    <t>Тариф (без налога на добавленную стоимость)</t>
  </si>
  <si>
    <t>Тенге/м3</t>
  </si>
  <si>
    <r>
      <t xml:space="preserve">Наименование организации </t>
    </r>
    <r>
      <rPr>
        <u/>
        <sz val="11"/>
        <color theme="1"/>
        <rFont val="Times New Roman"/>
        <family val="1"/>
        <charset val="204"/>
      </rPr>
      <t>Костанайский филиал РГП "Казводхоз"</t>
    </r>
  </si>
  <si>
    <r>
      <t xml:space="preserve">Адрес </t>
    </r>
    <r>
      <rPr>
        <u/>
        <sz val="11"/>
        <color theme="1"/>
        <rFont val="Times New Roman"/>
        <family val="1"/>
        <charset val="204"/>
      </rPr>
      <t>г.Костанай, ул.Ш.Шаяхметова, 117</t>
    </r>
  </si>
  <si>
    <r>
      <t xml:space="preserve">Телефон </t>
    </r>
    <r>
      <rPr>
        <u/>
        <sz val="11"/>
        <color theme="1"/>
        <rFont val="Times New Roman"/>
        <family val="1"/>
        <charset val="204"/>
      </rPr>
      <t>57-42-54</t>
    </r>
  </si>
  <si>
    <r>
      <t xml:space="preserve">Адрес электронной почты </t>
    </r>
    <r>
      <rPr>
        <u/>
        <sz val="11"/>
        <color theme="1"/>
        <rFont val="Times New Roman"/>
        <family val="1"/>
        <charset val="204"/>
      </rPr>
      <t>kvodhoz65@mail.ru</t>
    </r>
  </si>
  <si>
    <r>
      <t xml:space="preserve">Фамилия и телефон исполнителя </t>
    </r>
    <r>
      <rPr>
        <u/>
        <sz val="11"/>
        <color theme="1"/>
        <rFont val="Times New Roman"/>
        <family val="1"/>
        <charset val="204"/>
      </rPr>
      <t>Очешлюк Е.В., 8/7142/57-42-54</t>
    </r>
  </si>
  <si>
    <r>
      <t xml:space="preserve">Руководитель </t>
    </r>
    <r>
      <rPr>
        <u/>
        <sz val="11"/>
        <color theme="1"/>
        <rFont val="Times New Roman"/>
        <family val="1"/>
        <charset val="204"/>
      </rPr>
      <t>Абдикамитов Д.Б.</t>
    </r>
  </si>
  <si>
    <t>(Фамилия имя отчество (при его наличии), подпись)</t>
  </si>
  <si>
    <t xml:space="preserve"> при помощи подпорных гидротехнических сооружений за 2020 год.</t>
  </si>
  <si>
    <t>Дата «30» апреля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</si>
</sst>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2" fillId="0" borderId="0"/>
    <xf numFmtId="0" fontId="1" fillId="0" borderId="0"/>
  </cellStyleXfs>
  <cellXfs count="66">
    <xf numFmtId="0" fontId="0" fillId="0" borderId="0" xfId="0"/>
    <xf numFmtId="0" fontId="4" fillId="0" borderId="0" xfId="1" applyFont="1" applyFill="1"/>
    <xf numFmtId="0" fontId="6" fillId="0" borderId="0" xfId="1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 shrinkToFi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 shrinkToFi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shrinkToFit="1"/>
    </xf>
    <xf numFmtId="0" fontId="18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righ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1" fillId="0" borderId="0" xfId="0" applyFont="1"/>
    <xf numFmtId="0" fontId="20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2 1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6"/>
  <sheetViews>
    <sheetView tabSelected="1" view="pageBreakPreview" topLeftCell="A53" zoomScale="60" zoomScaleNormal="100" workbookViewId="0">
      <selection activeCell="B100" sqref="B100:G100"/>
    </sheetView>
  </sheetViews>
  <sheetFormatPr defaultRowHeight="14.5" x14ac:dyDescent="0.35"/>
  <cols>
    <col min="1" max="1" width="7.6328125" customWidth="1"/>
    <col min="2" max="2" width="47.36328125" customWidth="1"/>
    <col min="3" max="3" width="15.54296875" customWidth="1"/>
    <col min="4" max="4" width="17.54296875" style="3" customWidth="1"/>
    <col min="5" max="5" width="19.36328125" style="4" customWidth="1"/>
    <col min="6" max="6" width="15.6328125" customWidth="1"/>
    <col min="7" max="7" width="26.36328125" style="14" customWidth="1"/>
  </cols>
  <sheetData>
    <row r="1" spans="1:11" s="1" customFormat="1" ht="15" hidden="1" x14ac:dyDescent="0.3">
      <c r="B1" s="64"/>
      <c r="C1" s="64"/>
      <c r="D1" s="64"/>
      <c r="E1" s="64"/>
      <c r="F1" s="64"/>
      <c r="G1" s="64"/>
      <c r="H1" s="64"/>
      <c r="I1" s="2"/>
      <c r="J1" s="2"/>
      <c r="K1" s="2"/>
    </row>
    <row r="2" spans="1:11" s="1" customFormat="1" ht="15" hidden="1" x14ac:dyDescent="0.3">
      <c r="B2" s="64"/>
      <c r="C2" s="64"/>
      <c r="D2" s="64"/>
      <c r="E2" s="64"/>
      <c r="F2" s="64"/>
      <c r="G2" s="64"/>
      <c r="H2" s="64"/>
      <c r="I2" s="2"/>
      <c r="J2" s="2"/>
      <c r="K2" s="2"/>
    </row>
    <row r="3" spans="1:11" x14ac:dyDescent="0.35">
      <c r="F3" s="65" t="s">
        <v>0</v>
      </c>
      <c r="G3" s="65"/>
    </row>
    <row r="4" spans="1:11" x14ac:dyDescent="0.35">
      <c r="F4" s="65" t="s">
        <v>1</v>
      </c>
      <c r="G4" s="65"/>
    </row>
    <row r="5" spans="1:11" x14ac:dyDescent="0.35">
      <c r="F5" s="65" t="s">
        <v>2</v>
      </c>
      <c r="G5" s="65"/>
    </row>
    <row r="7" spans="1:11" hidden="1" x14ac:dyDescent="0.35">
      <c r="B7" s="61" t="s">
        <v>3</v>
      </c>
      <c r="C7" s="61"/>
      <c r="D7" s="61"/>
      <c r="E7" s="61"/>
      <c r="F7" s="61"/>
      <c r="G7" s="61"/>
    </row>
    <row r="8" spans="1:11" x14ac:dyDescent="0.35">
      <c r="A8" s="61" t="s">
        <v>4</v>
      </c>
      <c r="B8" s="61"/>
      <c r="C8" s="61"/>
      <c r="D8" s="61"/>
      <c r="E8" s="61"/>
      <c r="F8" s="61"/>
      <c r="G8" s="61"/>
    </row>
    <row r="9" spans="1:11" x14ac:dyDescent="0.35">
      <c r="A9" s="61" t="s">
        <v>5</v>
      </c>
      <c r="B9" s="61"/>
      <c r="C9" s="61"/>
      <c r="D9" s="61"/>
      <c r="E9" s="61"/>
      <c r="F9" s="61"/>
      <c r="G9" s="61"/>
    </row>
    <row r="10" spans="1:11" x14ac:dyDescent="0.35">
      <c r="A10" s="61" t="s">
        <v>166</v>
      </c>
      <c r="B10" s="61"/>
      <c r="C10" s="61"/>
      <c r="D10" s="61"/>
      <c r="E10" s="61"/>
      <c r="F10" s="61"/>
      <c r="G10" s="61"/>
    </row>
    <row r="11" spans="1:11" ht="44.25" hidden="1" customHeight="1" x14ac:dyDescent="0.35">
      <c r="B11" s="62" t="s">
        <v>6</v>
      </c>
      <c r="C11" s="62"/>
      <c r="D11" s="62"/>
      <c r="E11" s="62"/>
      <c r="F11" s="62"/>
      <c r="G11" s="62"/>
      <c r="H11" s="5"/>
    </row>
    <row r="12" spans="1:11" hidden="1" x14ac:dyDescent="0.35">
      <c r="B12" s="63" t="s">
        <v>7</v>
      </c>
      <c r="C12" s="63"/>
      <c r="D12" s="63"/>
      <c r="E12" s="63"/>
      <c r="F12" s="63"/>
      <c r="G12" s="63"/>
      <c r="H12" s="5"/>
    </row>
    <row r="13" spans="1:11" hidden="1" x14ac:dyDescent="0.35">
      <c r="B13" s="6" t="s">
        <v>8</v>
      </c>
      <c r="C13" s="7"/>
      <c r="D13" s="8"/>
      <c r="E13" s="9"/>
      <c r="F13" s="7"/>
      <c r="G13" s="10"/>
      <c r="H13" s="5"/>
    </row>
    <row r="14" spans="1:11" hidden="1" x14ac:dyDescent="0.35">
      <c r="B14" s="63" t="s">
        <v>9</v>
      </c>
      <c r="C14" s="63"/>
      <c r="D14" s="63"/>
      <c r="E14" s="63"/>
      <c r="F14" s="63"/>
      <c r="G14" s="63"/>
      <c r="H14" s="5"/>
    </row>
    <row r="15" spans="1:11" ht="18" hidden="1" customHeight="1" x14ac:dyDescent="0.35">
      <c r="B15" s="56" t="s">
        <v>10</v>
      </c>
      <c r="C15" s="56"/>
      <c r="D15" s="56"/>
      <c r="E15" s="56"/>
      <c r="F15" s="56"/>
      <c r="G15" s="56"/>
      <c r="H15" s="11"/>
    </row>
    <row r="16" spans="1:11" ht="39" hidden="1" customHeight="1" x14ac:dyDescent="0.35">
      <c r="B16" s="57" t="s">
        <v>11</v>
      </c>
      <c r="C16" s="57"/>
      <c r="D16" s="57"/>
      <c r="E16" s="57"/>
      <c r="F16" s="57"/>
      <c r="G16" s="57"/>
      <c r="H16" s="11"/>
    </row>
    <row r="17" spans="1:8" ht="15" hidden="1" customHeight="1" x14ac:dyDescent="0.35">
      <c r="B17" s="57" t="s">
        <v>12</v>
      </c>
      <c r="C17" s="57"/>
      <c r="D17" s="57"/>
      <c r="E17" s="57"/>
      <c r="F17" s="57"/>
      <c r="G17" s="57"/>
      <c r="H17" s="12"/>
    </row>
    <row r="18" spans="1:8" x14ac:dyDescent="0.35">
      <c r="B18" s="13"/>
    </row>
    <row r="19" spans="1:8" ht="45.65" customHeight="1" x14ac:dyDescent="0.35">
      <c r="A19" s="15" t="s">
        <v>13</v>
      </c>
      <c r="B19" s="16" t="s">
        <v>14</v>
      </c>
      <c r="C19" s="16" t="s">
        <v>15</v>
      </c>
      <c r="D19" s="17" t="s">
        <v>16</v>
      </c>
      <c r="E19" s="18" t="s">
        <v>17</v>
      </c>
      <c r="F19" s="16" t="s">
        <v>18</v>
      </c>
      <c r="G19" s="19" t="s">
        <v>19</v>
      </c>
    </row>
    <row r="20" spans="1:8" x14ac:dyDescent="0.35">
      <c r="A20" s="16">
        <v>1</v>
      </c>
      <c r="B20" s="16">
        <v>2</v>
      </c>
      <c r="C20" s="16">
        <v>3</v>
      </c>
      <c r="D20" s="20">
        <v>4</v>
      </c>
      <c r="E20" s="20">
        <v>5</v>
      </c>
      <c r="F20" s="16">
        <v>6</v>
      </c>
      <c r="G20" s="19">
        <v>7</v>
      </c>
    </row>
    <row r="21" spans="1:8" ht="28" x14ac:dyDescent="0.35">
      <c r="A21" s="15" t="s">
        <v>20</v>
      </c>
      <c r="B21" s="21" t="s">
        <v>21</v>
      </c>
      <c r="C21" s="16" t="s">
        <v>22</v>
      </c>
      <c r="D21" s="22">
        <f>D22+D26+D30+D31+D34</f>
        <v>36065.440999999999</v>
      </c>
      <c r="E21" s="23">
        <f>E22+E26+E30+E31+E34</f>
        <v>46132.751000000004</v>
      </c>
      <c r="F21" s="24">
        <f>(E21/D21)-100%</f>
        <v>0.27914007761613124</v>
      </c>
      <c r="G21" s="19"/>
    </row>
    <row r="22" spans="1:8" x14ac:dyDescent="0.35">
      <c r="A22" s="15" t="s">
        <v>23</v>
      </c>
      <c r="B22" s="21" t="s">
        <v>24</v>
      </c>
      <c r="C22" s="16" t="s">
        <v>22</v>
      </c>
      <c r="D22" s="22">
        <f>D23+D24+D25</f>
        <v>1434.4789999999998</v>
      </c>
      <c r="E22" s="23">
        <f>E23+E24+E25</f>
        <v>1467.9750000000001</v>
      </c>
      <c r="F22" s="24">
        <f t="shared" ref="F22:F94" si="0">(E22/D22)-100%</f>
        <v>2.3350638106239385E-2</v>
      </c>
      <c r="G22" s="19"/>
    </row>
    <row r="23" spans="1:8" ht="31.5" x14ac:dyDescent="0.35">
      <c r="A23" s="25" t="s">
        <v>25</v>
      </c>
      <c r="B23" s="26" t="s">
        <v>26</v>
      </c>
      <c r="C23" s="27" t="s">
        <v>22</v>
      </c>
      <c r="D23" s="28">
        <v>138</v>
      </c>
      <c r="E23" s="28">
        <v>143</v>
      </c>
      <c r="F23" s="24">
        <f t="shared" si="0"/>
        <v>3.6231884057970953E-2</v>
      </c>
      <c r="G23" s="29" t="s">
        <v>27</v>
      </c>
    </row>
    <row r="24" spans="1:8" ht="21" x14ac:dyDescent="0.35">
      <c r="A24" s="25" t="s">
        <v>28</v>
      </c>
      <c r="B24" s="26" t="s">
        <v>29</v>
      </c>
      <c r="C24" s="27" t="s">
        <v>22</v>
      </c>
      <c r="D24" s="28">
        <v>1120.1179999999999</v>
      </c>
      <c r="E24" s="28">
        <v>1151.575</v>
      </c>
      <c r="F24" s="24">
        <f t="shared" si="0"/>
        <v>2.8083648329908284E-2</v>
      </c>
      <c r="G24" s="29" t="s">
        <v>30</v>
      </c>
    </row>
    <row r="25" spans="1:8" ht="21" x14ac:dyDescent="0.35">
      <c r="A25" s="25" t="s">
        <v>31</v>
      </c>
      <c r="B25" s="26" t="s">
        <v>32</v>
      </c>
      <c r="C25" s="27" t="s">
        <v>22</v>
      </c>
      <c r="D25" s="28">
        <v>176.36099999999999</v>
      </c>
      <c r="E25" s="28">
        <f>137.77+35.63</f>
        <v>173.4</v>
      </c>
      <c r="F25" s="24">
        <f t="shared" si="0"/>
        <v>-1.6789426233691063E-2</v>
      </c>
      <c r="G25" s="29" t="s">
        <v>33</v>
      </c>
    </row>
    <row r="26" spans="1:8" ht="21" x14ac:dyDescent="0.35">
      <c r="A26" s="30" t="s">
        <v>34</v>
      </c>
      <c r="B26" s="21" t="s">
        <v>35</v>
      </c>
      <c r="C26" s="16" t="s">
        <v>22</v>
      </c>
      <c r="D26" s="23">
        <f>D27+D28+D29</f>
        <v>10849.699000000001</v>
      </c>
      <c r="E26" s="23">
        <f>E27+E28+E29</f>
        <v>10877.17</v>
      </c>
      <c r="F26" s="24">
        <f t="shared" si="0"/>
        <v>2.5319596423827306E-3</v>
      </c>
      <c r="G26" s="19" t="s">
        <v>36</v>
      </c>
    </row>
    <row r="27" spans="1:8" x14ac:dyDescent="0.35">
      <c r="A27" s="25" t="s">
        <v>37</v>
      </c>
      <c r="B27" s="26" t="s">
        <v>38</v>
      </c>
      <c r="C27" s="27" t="s">
        <v>22</v>
      </c>
      <c r="D27" s="28">
        <v>9837.6080000000002</v>
      </c>
      <c r="E27" s="28">
        <v>9870.0969999999998</v>
      </c>
      <c r="F27" s="24">
        <f t="shared" si="0"/>
        <v>3.3025304525244881E-3</v>
      </c>
      <c r="G27" s="29"/>
    </row>
    <row r="28" spans="1:8" x14ac:dyDescent="0.35">
      <c r="A28" s="25" t="s">
        <v>39</v>
      </c>
      <c r="B28" s="26" t="s">
        <v>40</v>
      </c>
      <c r="C28" s="27" t="s">
        <v>22</v>
      </c>
      <c r="D28" s="28">
        <f>511.949+309.723</f>
        <v>821.67200000000003</v>
      </c>
      <c r="E28" s="28">
        <f>506.178+310.749</f>
        <v>816.92700000000002</v>
      </c>
      <c r="F28" s="24">
        <f t="shared" si="0"/>
        <v>-5.7748103866263056E-3</v>
      </c>
      <c r="G28" s="29"/>
    </row>
    <row r="29" spans="1:8" x14ac:dyDescent="0.35">
      <c r="A29" s="25" t="s">
        <v>41</v>
      </c>
      <c r="B29" s="26" t="s">
        <v>42</v>
      </c>
      <c r="C29" s="27" t="s">
        <v>22</v>
      </c>
      <c r="D29" s="28">
        <v>190.41900000000001</v>
      </c>
      <c r="E29" s="28">
        <v>190.14599999999999</v>
      </c>
      <c r="F29" s="24">
        <f t="shared" si="0"/>
        <v>-1.4336804625589838E-3</v>
      </c>
      <c r="G29" s="29"/>
    </row>
    <row r="30" spans="1:8" ht="18" customHeight="1" x14ac:dyDescent="0.35">
      <c r="A30" s="30" t="s">
        <v>43</v>
      </c>
      <c r="B30" s="21" t="s">
        <v>44</v>
      </c>
      <c r="C30" s="16" t="s">
        <v>22</v>
      </c>
      <c r="D30" s="20">
        <v>19280</v>
      </c>
      <c r="E30" s="23">
        <v>28926.649000000001</v>
      </c>
      <c r="F30" s="24">
        <f t="shared" si="0"/>
        <v>0.50034486514522825</v>
      </c>
      <c r="G30" s="29" t="s">
        <v>45</v>
      </c>
    </row>
    <row r="31" spans="1:8" x14ac:dyDescent="0.35">
      <c r="A31" s="30" t="s">
        <v>46</v>
      </c>
      <c r="B31" s="21" t="s">
        <v>47</v>
      </c>
      <c r="C31" s="16" t="s">
        <v>22</v>
      </c>
      <c r="D31" s="23">
        <f>D32+D33</f>
        <v>2756.8319999999999</v>
      </c>
      <c r="E31" s="23">
        <f>E32+E33</f>
        <v>3091.2730000000001</v>
      </c>
      <c r="F31" s="24">
        <f t="shared" si="0"/>
        <v>0.12131352218778657</v>
      </c>
      <c r="G31" s="19"/>
    </row>
    <row r="32" spans="1:8" x14ac:dyDescent="0.35">
      <c r="A32" s="25" t="s">
        <v>48</v>
      </c>
      <c r="B32" s="26" t="s">
        <v>49</v>
      </c>
      <c r="C32" s="27" t="s">
        <v>22</v>
      </c>
      <c r="D32" s="28"/>
      <c r="E32" s="28"/>
      <c r="F32" s="24"/>
      <c r="G32" s="29"/>
    </row>
    <row r="33" spans="1:7" ht="31.5" x14ac:dyDescent="0.35">
      <c r="A33" s="25" t="s">
        <v>50</v>
      </c>
      <c r="B33" s="26" t="s">
        <v>51</v>
      </c>
      <c r="C33" s="27" t="s">
        <v>22</v>
      </c>
      <c r="D33" s="28">
        <f>1893.24+863.592</f>
        <v>2756.8319999999999</v>
      </c>
      <c r="E33" s="28">
        <v>3091.2730000000001</v>
      </c>
      <c r="F33" s="24">
        <f t="shared" si="0"/>
        <v>0.12131352218778657</v>
      </c>
      <c r="G33" s="29" t="s">
        <v>52</v>
      </c>
    </row>
    <row r="34" spans="1:7" x14ac:dyDescent="0.35">
      <c r="A34" s="30" t="s">
        <v>53</v>
      </c>
      <c r="B34" s="21" t="s">
        <v>54</v>
      </c>
      <c r="C34" s="16" t="s">
        <v>22</v>
      </c>
      <c r="D34" s="23">
        <f>SUM(D35:D41)</f>
        <v>1744.4309999999998</v>
      </c>
      <c r="E34" s="23">
        <f>SUM(E35:E41)</f>
        <v>1769.684</v>
      </c>
      <c r="F34" s="24">
        <f t="shared" si="0"/>
        <v>1.447635360756605E-2</v>
      </c>
      <c r="G34" s="19"/>
    </row>
    <row r="35" spans="1:7" ht="28" x14ac:dyDescent="0.35">
      <c r="A35" s="25" t="s">
        <v>55</v>
      </c>
      <c r="B35" s="31" t="s">
        <v>56</v>
      </c>
      <c r="C35" s="27" t="s">
        <v>22</v>
      </c>
      <c r="D35" s="28">
        <v>249.5</v>
      </c>
      <c r="E35" s="28">
        <v>249.5</v>
      </c>
      <c r="F35" s="24">
        <f t="shared" si="0"/>
        <v>0</v>
      </c>
      <c r="G35" s="19"/>
    </row>
    <row r="36" spans="1:7" x14ac:dyDescent="0.35">
      <c r="A36" s="25" t="s">
        <v>57</v>
      </c>
      <c r="B36" s="31" t="s">
        <v>58</v>
      </c>
      <c r="C36" s="27" t="s">
        <v>22</v>
      </c>
      <c r="D36" s="28">
        <v>641.26400000000001</v>
      </c>
      <c r="E36" s="28">
        <v>635.95000000000005</v>
      </c>
      <c r="F36" s="24">
        <f t="shared" si="0"/>
        <v>-8.286758651662951E-3</v>
      </c>
      <c r="G36" s="19"/>
    </row>
    <row r="37" spans="1:7" x14ac:dyDescent="0.35">
      <c r="A37" s="25" t="s">
        <v>59</v>
      </c>
      <c r="B37" s="32" t="s">
        <v>60</v>
      </c>
      <c r="C37" s="27" t="s">
        <v>22</v>
      </c>
      <c r="D37" s="28">
        <v>390.94</v>
      </c>
      <c r="E37" s="28">
        <v>390.94</v>
      </c>
      <c r="F37" s="24">
        <f t="shared" si="0"/>
        <v>0</v>
      </c>
      <c r="G37" s="19"/>
    </row>
    <row r="38" spans="1:7" x14ac:dyDescent="0.35">
      <c r="A38" s="25" t="s">
        <v>61</v>
      </c>
      <c r="B38" s="31" t="s">
        <v>62</v>
      </c>
      <c r="C38" s="27" t="s">
        <v>22</v>
      </c>
      <c r="D38" s="28">
        <v>399.23500000000001</v>
      </c>
      <c r="E38" s="28">
        <v>416.49099999999999</v>
      </c>
      <c r="F38" s="24">
        <f t="shared" si="0"/>
        <v>4.3222663343644552E-2</v>
      </c>
      <c r="G38" s="19"/>
    </row>
    <row r="39" spans="1:7" ht="31.5" x14ac:dyDescent="0.35">
      <c r="A39" s="25" t="s">
        <v>63</v>
      </c>
      <c r="B39" s="33" t="s">
        <v>64</v>
      </c>
      <c r="C39" s="27" t="s">
        <v>22</v>
      </c>
      <c r="D39" s="28">
        <v>42.488999999999997</v>
      </c>
      <c r="E39" s="28">
        <v>55.8</v>
      </c>
      <c r="F39" s="24">
        <f t="shared" si="0"/>
        <v>0.31328108451599235</v>
      </c>
      <c r="G39" s="29" t="s">
        <v>65</v>
      </c>
    </row>
    <row r="40" spans="1:7" ht="16.25" customHeight="1" x14ac:dyDescent="0.35">
      <c r="A40" s="25" t="s">
        <v>66</v>
      </c>
      <c r="B40" s="33" t="s">
        <v>67</v>
      </c>
      <c r="C40" s="27" t="s">
        <v>22</v>
      </c>
      <c r="D40" s="28">
        <v>21</v>
      </c>
      <c r="E40" s="28">
        <v>21</v>
      </c>
      <c r="F40" s="24">
        <f t="shared" si="0"/>
        <v>0</v>
      </c>
      <c r="G40" s="19"/>
    </row>
    <row r="41" spans="1:7" ht="42" x14ac:dyDescent="0.35">
      <c r="A41" s="25" t="s">
        <v>68</v>
      </c>
      <c r="B41" s="32" t="s">
        <v>69</v>
      </c>
      <c r="C41" s="27" t="s">
        <v>22</v>
      </c>
      <c r="D41" s="28">
        <f>3/1000</f>
        <v>3.0000000000000001E-3</v>
      </c>
      <c r="E41" s="28">
        <v>3.0000000000000001E-3</v>
      </c>
      <c r="F41" s="24">
        <f t="shared" si="0"/>
        <v>0</v>
      </c>
      <c r="G41" s="29"/>
    </row>
    <row r="42" spans="1:7" x14ac:dyDescent="0.35">
      <c r="A42" s="30" t="s">
        <v>70</v>
      </c>
      <c r="B42" s="21" t="s">
        <v>71</v>
      </c>
      <c r="C42" s="16" t="s">
        <v>22</v>
      </c>
      <c r="D42" s="22">
        <f>D43</f>
        <v>27620.331000000006</v>
      </c>
      <c r="E42" s="23">
        <f>E43</f>
        <v>32839.138000000006</v>
      </c>
      <c r="F42" s="24">
        <f t="shared" si="0"/>
        <v>0.18894802527891508</v>
      </c>
      <c r="G42" s="19"/>
    </row>
    <row r="43" spans="1:7" ht="22.75" customHeight="1" x14ac:dyDescent="0.35">
      <c r="A43" s="30" t="s">
        <v>72</v>
      </c>
      <c r="B43" s="26" t="s">
        <v>73</v>
      </c>
      <c r="C43" s="27" t="s">
        <v>22</v>
      </c>
      <c r="D43" s="28">
        <f>D44+D48+D52+D53+D57+D64+D65+D66+D72+D76+D77</f>
        <v>27620.331000000006</v>
      </c>
      <c r="E43" s="28">
        <f>E44+E48+E52+E53+E57+E64+E65+E66+E72+E76+E77</f>
        <v>32839.138000000006</v>
      </c>
      <c r="F43" s="24">
        <f t="shared" si="0"/>
        <v>0.18894802527891508</v>
      </c>
      <c r="G43" s="34"/>
    </row>
    <row r="44" spans="1:7" x14ac:dyDescent="0.35">
      <c r="A44" s="25" t="s">
        <v>74</v>
      </c>
      <c r="B44" s="35" t="s">
        <v>75</v>
      </c>
      <c r="C44" s="16" t="s">
        <v>22</v>
      </c>
      <c r="D44" s="23">
        <f>D45+D46+D47</f>
        <v>833.59699999999998</v>
      </c>
      <c r="E44" s="23">
        <f>E45+E46+E47</f>
        <v>818.36</v>
      </c>
      <c r="F44" s="24">
        <f t="shared" si="0"/>
        <v>-1.8278616645693302E-2</v>
      </c>
      <c r="G44" s="19"/>
    </row>
    <row r="45" spans="1:7" x14ac:dyDescent="0.35">
      <c r="A45" s="25" t="s">
        <v>76</v>
      </c>
      <c r="B45" s="36" t="s">
        <v>77</v>
      </c>
      <c r="C45" s="27" t="s">
        <v>22</v>
      </c>
      <c r="D45" s="28">
        <v>150</v>
      </c>
      <c r="E45" s="28">
        <v>150</v>
      </c>
      <c r="F45" s="24">
        <f t="shared" si="0"/>
        <v>0</v>
      </c>
      <c r="G45" s="19"/>
    </row>
    <row r="46" spans="1:7" ht="21" x14ac:dyDescent="0.35">
      <c r="A46" s="25" t="s">
        <v>78</v>
      </c>
      <c r="B46" s="31" t="s">
        <v>79</v>
      </c>
      <c r="C46" s="27" t="s">
        <v>22</v>
      </c>
      <c r="D46" s="28">
        <v>469.399</v>
      </c>
      <c r="E46" s="28">
        <v>456.30799999999999</v>
      </c>
      <c r="F46" s="24">
        <f t="shared" si="0"/>
        <v>-2.7888853619202458E-2</v>
      </c>
      <c r="G46" s="29" t="s">
        <v>80</v>
      </c>
    </row>
    <row r="47" spans="1:7" ht="21" x14ac:dyDescent="0.35">
      <c r="A47" s="25" t="s">
        <v>81</v>
      </c>
      <c r="B47" s="36" t="s">
        <v>82</v>
      </c>
      <c r="C47" s="27" t="s">
        <v>22</v>
      </c>
      <c r="D47" s="28">
        <v>214.19800000000001</v>
      </c>
      <c r="E47" s="28">
        <v>212.05199999999999</v>
      </c>
      <c r="F47" s="24">
        <f t="shared" si="0"/>
        <v>-1.0018767682237972E-2</v>
      </c>
      <c r="G47" s="29" t="s">
        <v>33</v>
      </c>
    </row>
    <row r="48" spans="1:7" ht="21" x14ac:dyDescent="0.35">
      <c r="A48" s="25" t="s">
        <v>83</v>
      </c>
      <c r="B48" s="37" t="s">
        <v>84</v>
      </c>
      <c r="C48" s="16" t="s">
        <v>22</v>
      </c>
      <c r="D48" s="38">
        <f>D49+D50+D51</f>
        <v>21079.600000000002</v>
      </c>
      <c r="E48" s="23">
        <f>E49+E50+E51</f>
        <v>23318.460000000003</v>
      </c>
      <c r="F48" s="24">
        <f t="shared" si="0"/>
        <v>0.1062097952522818</v>
      </c>
      <c r="G48" s="19" t="s">
        <v>36</v>
      </c>
    </row>
    <row r="49" spans="1:7" ht="22.75" customHeight="1" x14ac:dyDescent="0.35">
      <c r="A49" s="25" t="s">
        <v>85</v>
      </c>
      <c r="B49" s="26" t="s">
        <v>86</v>
      </c>
      <c r="C49" s="27" t="s">
        <v>22</v>
      </c>
      <c r="D49" s="28">
        <v>19168.900000000001</v>
      </c>
      <c r="E49" s="28">
        <v>21208.02</v>
      </c>
      <c r="F49" s="24">
        <f t="shared" si="0"/>
        <v>0.10637647439341835</v>
      </c>
      <c r="G49" s="29"/>
    </row>
    <row r="50" spans="1:7" ht="21" customHeight="1" x14ac:dyDescent="0.35">
      <c r="A50" s="25" t="s">
        <v>87</v>
      </c>
      <c r="B50" s="26" t="s">
        <v>40</v>
      </c>
      <c r="C50" s="27" t="s">
        <v>22</v>
      </c>
      <c r="D50" s="28">
        <f>1030.61+591.52</f>
        <v>1622.1299999999999</v>
      </c>
      <c r="E50" s="28">
        <f>1153.04+639.2</f>
        <v>1792.24</v>
      </c>
      <c r="F50" s="24">
        <f t="shared" si="0"/>
        <v>0.10486829045760837</v>
      </c>
      <c r="G50" s="29"/>
    </row>
    <row r="51" spans="1:7" x14ac:dyDescent="0.35">
      <c r="A51" s="25" t="s">
        <v>88</v>
      </c>
      <c r="B51" s="26" t="s">
        <v>42</v>
      </c>
      <c r="C51" s="27" t="s">
        <v>22</v>
      </c>
      <c r="D51" s="28">
        <v>288.57</v>
      </c>
      <c r="E51" s="28">
        <v>318.2</v>
      </c>
      <c r="F51" s="24">
        <f t="shared" si="0"/>
        <v>0.10267872613230766</v>
      </c>
      <c r="G51" s="39"/>
    </row>
    <row r="52" spans="1:7" ht="21" x14ac:dyDescent="0.35">
      <c r="A52" s="40" t="s">
        <v>89</v>
      </c>
      <c r="B52" s="36" t="s">
        <v>90</v>
      </c>
      <c r="C52" s="27" t="s">
        <v>22</v>
      </c>
      <c r="D52" s="28">
        <v>170</v>
      </c>
      <c r="E52" s="28">
        <v>196.87200000000001</v>
      </c>
      <c r="F52" s="24">
        <f t="shared" si="0"/>
        <v>0.15807058823529418</v>
      </c>
      <c r="G52" s="41" t="s">
        <v>91</v>
      </c>
    </row>
    <row r="53" spans="1:7" ht="26.4" customHeight="1" x14ac:dyDescent="0.35">
      <c r="A53" s="40" t="s">
        <v>92</v>
      </c>
      <c r="B53" s="36" t="s">
        <v>93</v>
      </c>
      <c r="C53" s="27" t="s">
        <v>22</v>
      </c>
      <c r="D53" s="23">
        <f>SUM(D54:D56)</f>
        <v>132.92400000000001</v>
      </c>
      <c r="E53" s="23">
        <f>SUM(E54:E56)</f>
        <v>133.52600000000001</v>
      </c>
      <c r="F53" s="24">
        <f t="shared" si="0"/>
        <v>4.5289037344649063E-3</v>
      </c>
      <c r="G53" s="29"/>
    </row>
    <row r="54" spans="1:7" hidden="1" x14ac:dyDescent="0.35">
      <c r="A54" s="40"/>
      <c r="B54" s="42" t="s">
        <v>94</v>
      </c>
      <c r="C54" s="27"/>
      <c r="D54" s="28">
        <f>13.365+41.135</f>
        <v>54.5</v>
      </c>
      <c r="E54" s="28">
        <f>13.365+41.135</f>
        <v>54.5</v>
      </c>
      <c r="F54" s="24"/>
      <c r="G54" s="29"/>
    </row>
    <row r="55" spans="1:7" hidden="1" x14ac:dyDescent="0.35">
      <c r="A55" s="40"/>
      <c r="B55" s="42" t="s">
        <v>95</v>
      </c>
      <c r="C55" s="27"/>
      <c r="D55" s="28">
        <f>1.5+20.5</f>
        <v>22</v>
      </c>
      <c r="E55" s="28">
        <f>1.5+20.5</f>
        <v>22</v>
      </c>
      <c r="F55" s="24"/>
      <c r="G55" s="29"/>
    </row>
    <row r="56" spans="1:7" hidden="1" x14ac:dyDescent="0.35">
      <c r="A56" s="40"/>
      <c r="B56" s="42" t="s">
        <v>96</v>
      </c>
      <c r="C56" s="27"/>
      <c r="D56" s="28">
        <v>56.423999999999999</v>
      </c>
      <c r="E56" s="28">
        <f>11.712+25.48+19.834</f>
        <v>57.025999999999996</v>
      </c>
      <c r="F56" s="24"/>
      <c r="G56" s="29"/>
    </row>
    <row r="57" spans="1:7" ht="42" x14ac:dyDescent="0.35">
      <c r="A57" s="40" t="s">
        <v>97</v>
      </c>
      <c r="B57" s="31" t="s">
        <v>98</v>
      </c>
      <c r="C57" s="27" t="s">
        <v>22</v>
      </c>
      <c r="D57" s="23">
        <f>SUM(D58:D63)</f>
        <v>1573.9</v>
      </c>
      <c r="E57" s="23">
        <f>SUM(E58:E63)</f>
        <v>1985.3230000000001</v>
      </c>
      <c r="F57" s="24">
        <f t="shared" si="0"/>
        <v>0.26140351991867328</v>
      </c>
      <c r="G57" s="29" t="s">
        <v>99</v>
      </c>
    </row>
    <row r="58" spans="1:7" hidden="1" x14ac:dyDescent="0.35">
      <c r="A58" s="40"/>
      <c r="B58" s="42" t="s">
        <v>100</v>
      </c>
      <c r="C58" s="27"/>
      <c r="D58" s="28">
        <v>1400</v>
      </c>
      <c r="E58" s="28">
        <v>1808.4829999999999</v>
      </c>
      <c r="F58" s="24"/>
      <c r="G58" s="29"/>
    </row>
    <row r="59" spans="1:7" hidden="1" x14ac:dyDescent="0.35">
      <c r="A59" s="40"/>
      <c r="B59" s="42" t="s">
        <v>101</v>
      </c>
      <c r="C59" s="27"/>
      <c r="D59" s="28">
        <v>100</v>
      </c>
      <c r="E59" s="28">
        <v>100</v>
      </c>
      <c r="F59" s="24"/>
      <c r="G59" s="29"/>
    </row>
    <row r="60" spans="1:7" hidden="1" x14ac:dyDescent="0.35">
      <c r="A60" s="40"/>
      <c r="B60" s="42" t="s">
        <v>102</v>
      </c>
      <c r="C60" s="27"/>
      <c r="D60" s="28"/>
      <c r="E60" s="28"/>
      <c r="F60" s="24"/>
      <c r="G60" s="29"/>
    </row>
    <row r="61" spans="1:7" hidden="1" x14ac:dyDescent="0.35">
      <c r="A61" s="40"/>
      <c r="B61" s="42" t="s">
        <v>103</v>
      </c>
      <c r="C61" s="27"/>
      <c r="D61" s="28">
        <v>40.700000000000003</v>
      </c>
      <c r="E61" s="28">
        <v>43.64</v>
      </c>
      <c r="F61" s="24"/>
      <c r="G61" s="29"/>
    </row>
    <row r="62" spans="1:7" hidden="1" x14ac:dyDescent="0.35">
      <c r="A62" s="40"/>
      <c r="B62" s="42" t="s">
        <v>104</v>
      </c>
      <c r="C62" s="27"/>
      <c r="D62" s="28">
        <v>18.2</v>
      </c>
      <c r="E62" s="28">
        <v>18.2</v>
      </c>
      <c r="F62" s="24"/>
      <c r="G62" s="29"/>
    </row>
    <row r="63" spans="1:7" ht="15.65" hidden="1" customHeight="1" x14ac:dyDescent="0.35">
      <c r="A63" s="40"/>
      <c r="B63" s="42" t="s">
        <v>105</v>
      </c>
      <c r="C63" s="27"/>
      <c r="D63" s="28">
        <v>15</v>
      </c>
      <c r="E63" s="28">
        <v>15</v>
      </c>
      <c r="F63" s="24"/>
      <c r="G63" s="29"/>
    </row>
    <row r="64" spans="1:7" x14ac:dyDescent="0.35">
      <c r="A64" s="40" t="s">
        <v>106</v>
      </c>
      <c r="B64" s="36" t="s">
        <v>107</v>
      </c>
      <c r="C64" s="27" t="s">
        <v>22</v>
      </c>
      <c r="D64" s="28">
        <v>106.072</v>
      </c>
      <c r="E64" s="28">
        <v>106.072</v>
      </c>
      <c r="F64" s="24">
        <f t="shared" si="0"/>
        <v>0</v>
      </c>
      <c r="G64" s="29"/>
    </row>
    <row r="65" spans="1:7" ht="42" x14ac:dyDescent="0.35">
      <c r="A65" s="40" t="s">
        <v>108</v>
      </c>
      <c r="B65" s="36" t="s">
        <v>109</v>
      </c>
      <c r="C65" s="27" t="s">
        <v>22</v>
      </c>
      <c r="D65" s="28">
        <v>206.77799999999999</v>
      </c>
      <c r="E65" s="28">
        <v>237.892</v>
      </c>
      <c r="F65" s="24">
        <f t="shared" si="0"/>
        <v>0.15047055296017953</v>
      </c>
      <c r="G65" s="29" t="s">
        <v>110</v>
      </c>
    </row>
    <row r="66" spans="1:7" ht="28" x14ac:dyDescent="0.35">
      <c r="A66" s="40" t="s">
        <v>111</v>
      </c>
      <c r="B66" s="36" t="s">
        <v>112</v>
      </c>
      <c r="C66" s="27" t="s">
        <v>22</v>
      </c>
      <c r="D66" s="23">
        <f>SUM(D67:D71)</f>
        <v>550.26499999999999</v>
      </c>
      <c r="E66" s="23">
        <f>SUM(E67:E71)</f>
        <v>534.32499999999993</v>
      </c>
      <c r="F66" s="24">
        <f t="shared" si="0"/>
        <v>-2.896786093972914E-2</v>
      </c>
      <c r="G66" s="29" t="s">
        <v>33</v>
      </c>
    </row>
    <row r="67" spans="1:7" hidden="1" x14ac:dyDescent="0.35">
      <c r="A67" s="40"/>
      <c r="B67" s="42" t="s">
        <v>113</v>
      </c>
      <c r="C67" s="27"/>
      <c r="D67" s="28">
        <f>378.378+11.405</f>
        <v>389.78299999999996</v>
      </c>
      <c r="E67" s="28">
        <f>367.436+11.405</f>
        <v>378.84099999999995</v>
      </c>
      <c r="F67" s="24"/>
      <c r="G67" s="29"/>
    </row>
    <row r="68" spans="1:7" hidden="1" x14ac:dyDescent="0.35">
      <c r="A68" s="40"/>
      <c r="B68" s="42" t="s">
        <v>114</v>
      </c>
      <c r="C68" s="27"/>
      <c r="D68" s="28">
        <v>14.731999999999999</v>
      </c>
      <c r="E68" s="28">
        <v>14.731999999999999</v>
      </c>
      <c r="F68" s="24"/>
      <c r="G68" s="29"/>
    </row>
    <row r="69" spans="1:7" hidden="1" x14ac:dyDescent="0.35">
      <c r="A69" s="40"/>
      <c r="B69" s="42" t="s">
        <v>115</v>
      </c>
      <c r="C69" s="27"/>
      <c r="D69" s="28">
        <v>20</v>
      </c>
      <c r="E69" s="28">
        <v>14.996</v>
      </c>
      <c r="F69" s="24"/>
      <c r="G69" s="29"/>
    </row>
    <row r="70" spans="1:7" hidden="1" x14ac:dyDescent="0.35">
      <c r="A70" s="40"/>
      <c r="B70" s="42" t="s">
        <v>116</v>
      </c>
      <c r="C70" s="27"/>
      <c r="D70" s="28">
        <v>90</v>
      </c>
      <c r="E70" s="28">
        <v>90</v>
      </c>
      <c r="F70" s="24"/>
      <c r="G70" s="29"/>
    </row>
    <row r="71" spans="1:7" ht="28" hidden="1" x14ac:dyDescent="0.35">
      <c r="A71" s="40"/>
      <c r="B71" s="42" t="s">
        <v>117</v>
      </c>
      <c r="C71" s="27"/>
      <c r="D71" s="28">
        <v>35.75</v>
      </c>
      <c r="E71" s="28">
        <v>35.756</v>
      </c>
      <c r="F71" s="24"/>
      <c r="G71" s="29"/>
    </row>
    <row r="72" spans="1:7" x14ac:dyDescent="0.35">
      <c r="A72" s="40" t="s">
        <v>118</v>
      </c>
      <c r="B72" s="36" t="s">
        <v>119</v>
      </c>
      <c r="C72" s="27" t="s">
        <v>22</v>
      </c>
      <c r="D72" s="23">
        <f>SUM(D73:D75)</f>
        <v>2360.81</v>
      </c>
      <c r="E72" s="23">
        <f>SUM(E73:E75)</f>
        <v>2362.384</v>
      </c>
      <c r="F72" s="24">
        <f t="shared" si="0"/>
        <v>6.6672032056791508E-4</v>
      </c>
      <c r="G72" s="29"/>
    </row>
    <row r="73" spans="1:7" hidden="1" x14ac:dyDescent="0.35">
      <c r="A73" s="40"/>
      <c r="B73" s="42" t="s">
        <v>120</v>
      </c>
      <c r="C73" s="27"/>
      <c r="D73" s="28">
        <v>349.98500000000001</v>
      </c>
      <c r="E73" s="28">
        <v>349.98500000000001</v>
      </c>
      <c r="F73" s="24"/>
      <c r="G73" s="29"/>
    </row>
    <row r="74" spans="1:7" hidden="1" x14ac:dyDescent="0.35">
      <c r="A74" s="40"/>
      <c r="B74" s="42" t="s">
        <v>121</v>
      </c>
      <c r="C74" s="27"/>
      <c r="D74" s="28">
        <v>1876.8979999999999</v>
      </c>
      <c r="E74" s="28">
        <v>1878.472</v>
      </c>
      <c r="F74" s="24"/>
      <c r="G74" s="29"/>
    </row>
    <row r="75" spans="1:7" hidden="1" x14ac:dyDescent="0.35">
      <c r="A75" s="40"/>
      <c r="B75" s="42" t="s">
        <v>122</v>
      </c>
      <c r="C75" s="27"/>
      <c r="D75" s="28">
        <v>133.92699999999999</v>
      </c>
      <c r="E75" s="28">
        <v>133.92699999999999</v>
      </c>
      <c r="F75" s="24"/>
      <c r="G75" s="29"/>
    </row>
    <row r="76" spans="1:7" ht="21" x14ac:dyDescent="0.35">
      <c r="A76" s="40" t="s">
        <v>123</v>
      </c>
      <c r="B76" s="36" t="s">
        <v>124</v>
      </c>
      <c r="C76" s="27" t="s">
        <v>22</v>
      </c>
      <c r="D76" s="23">
        <v>83.825000000000003</v>
      </c>
      <c r="E76" s="23">
        <v>98.483999999999995</v>
      </c>
      <c r="F76" s="24">
        <f t="shared" si="0"/>
        <v>0.1748762302415745</v>
      </c>
      <c r="G76" s="29" t="s">
        <v>125</v>
      </c>
    </row>
    <row r="77" spans="1:7" ht="21" x14ac:dyDescent="0.35">
      <c r="A77" s="40" t="s">
        <v>126</v>
      </c>
      <c r="B77" s="31" t="s">
        <v>127</v>
      </c>
      <c r="C77" s="27" t="s">
        <v>22</v>
      </c>
      <c r="D77" s="23">
        <f>SUM(D78:D87)</f>
        <v>522.55999999999995</v>
      </c>
      <c r="E77" s="23">
        <f>SUM(E78:E89)</f>
        <v>3047.44</v>
      </c>
      <c r="F77" s="24">
        <f t="shared" si="0"/>
        <v>4.8317513778322114</v>
      </c>
      <c r="G77" s="29" t="s">
        <v>128</v>
      </c>
    </row>
    <row r="78" spans="1:7" ht="18" hidden="1" customHeight="1" x14ac:dyDescent="0.35">
      <c r="A78" s="40"/>
      <c r="B78" s="42" t="s">
        <v>129</v>
      </c>
      <c r="C78" s="27"/>
      <c r="D78" s="28">
        <v>188.13800000000001</v>
      </c>
      <c r="E78" s="28">
        <v>382.59699999999998</v>
      </c>
      <c r="F78" s="24"/>
      <c r="G78" s="29"/>
    </row>
    <row r="79" spans="1:7" hidden="1" x14ac:dyDescent="0.35">
      <c r="A79" s="40"/>
      <c r="B79" s="42" t="s">
        <v>130</v>
      </c>
      <c r="C79" s="27"/>
      <c r="D79" s="28">
        <f>73+14</f>
        <v>87</v>
      </c>
      <c r="E79" s="28">
        <f>73+18.75</f>
        <v>91.75</v>
      </c>
      <c r="F79" s="24"/>
      <c r="G79" s="29"/>
    </row>
    <row r="80" spans="1:7" hidden="1" x14ac:dyDescent="0.35">
      <c r="A80" s="40"/>
      <c r="B80" s="42" t="s">
        <v>131</v>
      </c>
      <c r="C80" s="27"/>
      <c r="D80" s="28">
        <v>3.8879999999999999</v>
      </c>
      <c r="E80" s="28">
        <f>3.888+1.001</f>
        <v>4.8889999999999993</v>
      </c>
      <c r="F80" s="24"/>
      <c r="G80" s="29"/>
    </row>
    <row r="81" spans="1:7" hidden="1" x14ac:dyDescent="0.35">
      <c r="A81" s="40"/>
      <c r="B81" s="42" t="s">
        <v>132</v>
      </c>
      <c r="C81" s="27"/>
      <c r="D81" s="28">
        <v>23.497</v>
      </c>
      <c r="E81" s="28">
        <v>23.844000000000001</v>
      </c>
      <c r="F81" s="24"/>
      <c r="G81" s="29"/>
    </row>
    <row r="82" spans="1:7" hidden="1" x14ac:dyDescent="0.35">
      <c r="A82" s="40"/>
      <c r="B82" s="42" t="s">
        <v>133</v>
      </c>
      <c r="C82" s="27"/>
      <c r="D82" s="28">
        <v>11.5</v>
      </c>
      <c r="E82" s="28">
        <v>11.5</v>
      </c>
      <c r="F82" s="24"/>
      <c r="G82" s="29"/>
    </row>
    <row r="83" spans="1:7" ht="15" hidden="1" customHeight="1" x14ac:dyDescent="0.35">
      <c r="A83" s="40"/>
      <c r="B83" s="42" t="s">
        <v>134</v>
      </c>
      <c r="C83" s="27"/>
      <c r="D83" s="28">
        <v>28.315999999999999</v>
      </c>
      <c r="E83" s="28">
        <v>28.315999999999999</v>
      </c>
      <c r="F83" s="24"/>
      <c r="G83" s="29"/>
    </row>
    <row r="84" spans="1:7" hidden="1" x14ac:dyDescent="0.35">
      <c r="A84" s="40"/>
      <c r="B84" s="42" t="s">
        <v>135</v>
      </c>
      <c r="C84" s="27"/>
      <c r="D84" s="28">
        <v>42.289000000000001</v>
      </c>
      <c r="E84" s="28">
        <v>43.264000000000003</v>
      </c>
      <c r="F84" s="24"/>
      <c r="G84" s="29"/>
    </row>
    <row r="85" spans="1:7" hidden="1" x14ac:dyDescent="0.35">
      <c r="A85" s="40"/>
      <c r="B85" s="42" t="s">
        <v>136</v>
      </c>
      <c r="C85" s="27"/>
      <c r="D85" s="28">
        <v>6.532</v>
      </c>
      <c r="E85" s="28">
        <v>6.6079999999999997</v>
      </c>
      <c r="F85" s="24"/>
      <c r="G85" s="29"/>
    </row>
    <row r="86" spans="1:7" hidden="1" x14ac:dyDescent="0.35">
      <c r="A86" s="40"/>
      <c r="B86" s="42" t="s">
        <v>137</v>
      </c>
      <c r="C86" s="27"/>
      <c r="D86" s="28">
        <v>124.8</v>
      </c>
      <c r="E86" s="28">
        <v>128.4</v>
      </c>
      <c r="F86" s="24"/>
      <c r="G86" s="29"/>
    </row>
    <row r="87" spans="1:7" hidden="1" x14ac:dyDescent="0.35">
      <c r="A87" s="40"/>
      <c r="B87" s="42" t="s">
        <v>135</v>
      </c>
      <c r="C87" s="27"/>
      <c r="D87" s="28">
        <v>6.6</v>
      </c>
      <c r="E87" s="28">
        <v>6.6</v>
      </c>
      <c r="F87" s="24"/>
      <c r="G87" s="29"/>
    </row>
    <row r="88" spans="1:7" hidden="1" x14ac:dyDescent="0.35">
      <c r="A88" s="40"/>
      <c r="B88" s="42" t="s">
        <v>138</v>
      </c>
      <c r="C88" s="27"/>
      <c r="D88" s="28"/>
      <c r="E88" s="28">
        <v>2222.4</v>
      </c>
      <c r="F88" s="24"/>
      <c r="G88" s="29"/>
    </row>
    <row r="89" spans="1:7" hidden="1" x14ac:dyDescent="0.35">
      <c r="A89" s="40"/>
      <c r="B89" s="42" t="s">
        <v>139</v>
      </c>
      <c r="C89" s="27"/>
      <c r="D89" s="28"/>
      <c r="E89" s="28">
        <f>61.2+36.072</f>
        <v>97.272000000000006</v>
      </c>
      <c r="F89" s="24"/>
      <c r="G89" s="29"/>
    </row>
    <row r="90" spans="1:7" x14ac:dyDescent="0.35">
      <c r="A90" s="30" t="s">
        <v>140</v>
      </c>
      <c r="B90" s="21" t="s">
        <v>141</v>
      </c>
      <c r="C90" s="27" t="s">
        <v>22</v>
      </c>
      <c r="D90" s="20">
        <f>D21+D42</f>
        <v>63685.772000000004</v>
      </c>
      <c r="E90" s="23">
        <f>E21+E42</f>
        <v>78971.88900000001</v>
      </c>
      <c r="F90" s="43">
        <f t="shared" si="0"/>
        <v>0.24002405121194115</v>
      </c>
      <c r="G90" s="19"/>
    </row>
    <row r="91" spans="1:7" x14ac:dyDescent="0.35">
      <c r="A91" s="25" t="s">
        <v>142</v>
      </c>
      <c r="B91" s="26" t="s">
        <v>143</v>
      </c>
      <c r="C91" s="27" t="s">
        <v>22</v>
      </c>
      <c r="D91" s="28">
        <v>299.8</v>
      </c>
      <c r="E91" s="28">
        <f>E93-E90</f>
        <v>-9093.5450000000128</v>
      </c>
      <c r="F91" s="24"/>
      <c r="G91" s="44"/>
    </row>
    <row r="92" spans="1:7" x14ac:dyDescent="0.35">
      <c r="A92" s="25" t="s">
        <v>144</v>
      </c>
      <c r="B92" s="26" t="s">
        <v>145</v>
      </c>
      <c r="C92" s="27" t="s">
        <v>22</v>
      </c>
      <c r="D92" s="28"/>
      <c r="E92" s="28"/>
      <c r="F92" s="24"/>
      <c r="G92" s="29"/>
    </row>
    <row r="93" spans="1:7" x14ac:dyDescent="0.35">
      <c r="A93" s="30" t="s">
        <v>146</v>
      </c>
      <c r="B93" s="21" t="s">
        <v>147</v>
      </c>
      <c r="C93" s="16" t="s">
        <v>22</v>
      </c>
      <c r="D93" s="20">
        <f>D90+D91</f>
        <v>63985.572000000007</v>
      </c>
      <c r="E93" s="23">
        <v>69878.343999999997</v>
      </c>
      <c r="F93" s="43">
        <f t="shared" si="0"/>
        <v>9.209532423965805E-2</v>
      </c>
      <c r="G93" s="19"/>
    </row>
    <row r="94" spans="1:7" ht="21" x14ac:dyDescent="0.35">
      <c r="A94" s="30" t="s">
        <v>148</v>
      </c>
      <c r="B94" s="45" t="s">
        <v>149</v>
      </c>
      <c r="C94" s="46" t="s">
        <v>150</v>
      </c>
      <c r="D94" s="47">
        <v>47397.036999999997</v>
      </c>
      <c r="E94" s="47">
        <v>52006.756999999998</v>
      </c>
      <c r="F94" s="43">
        <f t="shared" si="0"/>
        <v>9.7257556416448621E-2</v>
      </c>
      <c r="G94" s="19" t="s">
        <v>151</v>
      </c>
    </row>
    <row r="95" spans="1:7" x14ac:dyDescent="0.35">
      <c r="A95" s="58" t="s">
        <v>152</v>
      </c>
      <c r="B95" s="60" t="s">
        <v>153</v>
      </c>
      <c r="C95" s="16" t="s">
        <v>154</v>
      </c>
      <c r="D95" s="38"/>
      <c r="E95" s="38"/>
      <c r="F95" s="21"/>
      <c r="G95" s="48"/>
    </row>
    <row r="96" spans="1:7" ht="28" x14ac:dyDescent="0.35">
      <c r="A96" s="59"/>
      <c r="B96" s="60"/>
      <c r="C96" s="16" t="s">
        <v>155</v>
      </c>
      <c r="D96" s="38"/>
      <c r="E96" s="38"/>
      <c r="F96" s="21"/>
      <c r="G96" s="48"/>
    </row>
    <row r="97" spans="1:7" ht="24.65" customHeight="1" x14ac:dyDescent="0.35">
      <c r="A97" s="30" t="s">
        <v>156</v>
      </c>
      <c r="B97" s="49" t="s">
        <v>157</v>
      </c>
      <c r="C97" s="50" t="s">
        <v>158</v>
      </c>
      <c r="D97" s="51">
        <v>1.35</v>
      </c>
      <c r="E97" s="51">
        <v>1.35</v>
      </c>
      <c r="F97" s="43"/>
      <c r="G97" s="52"/>
    </row>
    <row r="98" spans="1:7" x14ac:dyDescent="0.35">
      <c r="B98" s="13"/>
    </row>
    <row r="99" spans="1:7" x14ac:dyDescent="0.35">
      <c r="B99" s="56" t="s">
        <v>159</v>
      </c>
      <c r="C99" s="56"/>
      <c r="D99" s="56"/>
      <c r="E99" s="56"/>
      <c r="F99" s="56"/>
      <c r="G99" s="56"/>
    </row>
    <row r="100" spans="1:7" x14ac:dyDescent="0.35">
      <c r="B100" s="56" t="s">
        <v>160</v>
      </c>
      <c r="C100" s="56"/>
      <c r="D100" s="56"/>
      <c r="E100" s="56"/>
      <c r="F100" s="56"/>
      <c r="G100" s="56"/>
    </row>
    <row r="101" spans="1:7" x14ac:dyDescent="0.35">
      <c r="B101" s="56" t="s">
        <v>161</v>
      </c>
      <c r="C101" s="56"/>
      <c r="D101" s="56"/>
      <c r="E101" s="56"/>
      <c r="F101" s="56"/>
      <c r="G101" s="56"/>
    </row>
    <row r="102" spans="1:7" x14ac:dyDescent="0.35">
      <c r="B102" s="56" t="s">
        <v>162</v>
      </c>
      <c r="C102" s="56"/>
      <c r="D102" s="56"/>
      <c r="E102" s="56"/>
      <c r="F102" s="56"/>
      <c r="G102" s="56"/>
    </row>
    <row r="103" spans="1:7" x14ac:dyDescent="0.35">
      <c r="B103" s="56" t="s">
        <v>163</v>
      </c>
      <c r="C103" s="56"/>
      <c r="D103" s="56"/>
      <c r="E103" s="56"/>
      <c r="F103" s="56"/>
      <c r="G103" s="56"/>
    </row>
    <row r="104" spans="1:7" x14ac:dyDescent="0.35">
      <c r="B104" s="56" t="s">
        <v>164</v>
      </c>
      <c r="C104" s="56"/>
      <c r="D104" s="56"/>
      <c r="E104" s="56"/>
      <c r="F104" s="56"/>
      <c r="G104" s="56"/>
    </row>
    <row r="105" spans="1:7" x14ac:dyDescent="0.35">
      <c r="B105" s="56" t="s">
        <v>165</v>
      </c>
      <c r="C105" s="56"/>
      <c r="D105" s="56"/>
      <c r="E105" s="56"/>
      <c r="F105" s="56"/>
      <c r="G105" s="56"/>
    </row>
    <row r="106" spans="1:7" s="53" customFormat="1" x14ac:dyDescent="0.35">
      <c r="B106" s="55" t="s">
        <v>167</v>
      </c>
      <c r="C106" s="55"/>
      <c r="D106" s="55"/>
      <c r="E106" s="55"/>
      <c r="F106" s="55"/>
      <c r="G106" s="55"/>
    </row>
    <row r="116" spans="2:2" x14ac:dyDescent="0.35">
      <c r="B116" s="54"/>
    </row>
  </sheetData>
  <mergeCells count="25">
    <mergeCell ref="B7:G7"/>
    <mergeCell ref="B1:H1"/>
    <mergeCell ref="B2:H2"/>
    <mergeCell ref="F3:G3"/>
    <mergeCell ref="F4:G4"/>
    <mergeCell ref="F5:G5"/>
    <mergeCell ref="B99:G99"/>
    <mergeCell ref="A8:G8"/>
    <mergeCell ref="A9:G9"/>
    <mergeCell ref="A10:G10"/>
    <mergeCell ref="B11:G11"/>
    <mergeCell ref="B12:G12"/>
    <mergeCell ref="B14:G14"/>
    <mergeCell ref="B15:G15"/>
    <mergeCell ref="B16:G16"/>
    <mergeCell ref="B17:G17"/>
    <mergeCell ref="A95:A96"/>
    <mergeCell ref="B95:B96"/>
    <mergeCell ref="B106:G106"/>
    <mergeCell ref="B100:G100"/>
    <mergeCell ref="B101:G101"/>
    <mergeCell ref="B102:G102"/>
    <mergeCell ref="B103:G103"/>
    <mergeCell ref="B104:G104"/>
    <mergeCell ref="B105:G105"/>
  </mergeCells>
  <pageMargins left="0.62992125984251968" right="0.23622047244094491" top="0.55118110236220474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Machine</cp:lastModifiedBy>
  <cp:lastPrinted>2021-04-29T03:59:27Z</cp:lastPrinted>
  <dcterms:created xsi:type="dcterms:W3CDTF">2021-04-29T03:52:46Z</dcterms:created>
  <dcterms:modified xsi:type="dcterms:W3CDTF">2021-04-29T03:59:31Z</dcterms:modified>
</cp:coreProperties>
</file>