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1 полуг" sheetId="4" r:id="rId1"/>
  </sheets>
  <calcPr calcId="124519"/>
</workbook>
</file>

<file path=xl/calcChain.xml><?xml version="1.0" encoding="utf-8"?>
<calcChain xmlns="http://schemas.openxmlformats.org/spreadsheetml/2006/main">
  <c r="F3" i="4"/>
  <c r="E44" l="1"/>
  <c r="E9"/>
  <c r="F9" s="1"/>
  <c r="E41"/>
  <c r="E42"/>
  <c r="E45"/>
  <c r="E33"/>
  <c r="E43"/>
  <c r="E40"/>
  <c r="E38"/>
  <c r="F38" s="1"/>
  <c r="E39"/>
  <c r="F39" s="1"/>
  <c r="E23"/>
  <c r="E21"/>
  <c r="E20"/>
  <c r="E14"/>
  <c r="E11" s="1"/>
  <c r="E22"/>
  <c r="F20"/>
  <c r="D11"/>
  <c r="D30"/>
  <c r="F46"/>
  <c r="F36"/>
  <c r="F35"/>
  <c r="F34"/>
  <c r="F24"/>
  <c r="F7"/>
  <c r="F26"/>
  <c r="F15"/>
  <c r="F6"/>
  <c r="F10"/>
  <c r="F27"/>
  <c r="F32"/>
  <c r="F37"/>
  <c r="F50"/>
  <c r="F51"/>
  <c r="E30" l="1"/>
  <c r="D28"/>
  <c r="D17"/>
  <c r="F19"/>
  <c r="F13"/>
  <c r="D4"/>
  <c r="F25"/>
  <c r="F22"/>
  <c r="F8"/>
  <c r="D3" l="1"/>
  <c r="F41"/>
  <c r="F43" l="1"/>
  <c r="F45"/>
  <c r="F33"/>
  <c r="F40"/>
  <c r="F42"/>
  <c r="F44"/>
  <c r="E4"/>
  <c r="F23"/>
  <c r="F16"/>
  <c r="F14" l="1"/>
  <c r="E17"/>
  <c r="F17" s="1"/>
  <c r="F21"/>
  <c r="F4"/>
  <c r="E28"/>
  <c r="E3" l="1"/>
  <c r="F28"/>
  <c r="F30"/>
  <c r="F11"/>
  <c r="D47"/>
  <c r="E47" l="1"/>
  <c r="E48" s="1"/>
  <c r="D49"/>
  <c r="F49" s="1"/>
  <c r="F47" l="1"/>
  <c r="F48"/>
</calcChain>
</file>

<file path=xl/sharedStrings.xml><?xml version="1.0" encoding="utf-8"?>
<sst xmlns="http://schemas.openxmlformats.org/spreadsheetml/2006/main" count="147" uniqueCount="97">
  <si>
    <t>№ п/п</t>
  </si>
  <si>
    <t xml:space="preserve">Наименование показателей  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</si>
  <si>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</si>
  <si>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</si>
  <si>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</si>
  <si>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</si>
  <si>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>1.</t>
  </si>
  <si>
    <t>Материальные затраты, всего</t>
  </si>
  <si>
    <t>в том числе:</t>
  </si>
  <si>
    <t>1.1.</t>
  </si>
  <si>
    <t>Сырье и материалы</t>
  </si>
  <si>
    <t>1.2.</t>
  </si>
  <si>
    <t>Химические реагенты</t>
  </si>
  <si>
    <t>1.3.</t>
  </si>
  <si>
    <t>Запасные части для автотехники</t>
  </si>
  <si>
    <t>1.4.</t>
  </si>
  <si>
    <t>Горюче-смазочные материалы</t>
  </si>
  <si>
    <t>1.5.</t>
  </si>
  <si>
    <t>Электроэнергия</t>
  </si>
  <si>
    <t>2.</t>
  </si>
  <si>
    <t>Затраты на оплату труда, всего</t>
  </si>
  <si>
    <t>2.1.1.</t>
  </si>
  <si>
    <t xml:space="preserve">Заработная плата </t>
  </si>
  <si>
    <t>2.1.2.</t>
  </si>
  <si>
    <t>Социальный налог и отчисления</t>
  </si>
  <si>
    <t>3.</t>
  </si>
  <si>
    <t>Амортизация</t>
  </si>
  <si>
    <t>4.</t>
  </si>
  <si>
    <t>Прочие затраты, всего</t>
  </si>
  <si>
    <t>4.1.</t>
  </si>
  <si>
    <t xml:space="preserve">Дератизационные, дезинфекционные, дезинсекционные работы </t>
  </si>
  <si>
    <t>4.2.</t>
  </si>
  <si>
    <t xml:space="preserve">Охрана труда и техника безопасности  </t>
  </si>
  <si>
    <t>4.3.</t>
  </si>
  <si>
    <t>Коммунальные услуги</t>
  </si>
  <si>
    <t>4.4.</t>
  </si>
  <si>
    <t>4.5.</t>
  </si>
  <si>
    <t>4.6.</t>
  </si>
  <si>
    <t>Поверка счетчиков и кранов</t>
  </si>
  <si>
    <t>4.7.</t>
  </si>
  <si>
    <t>Техосмотр транспорта</t>
  </si>
  <si>
    <t>4.8.</t>
  </si>
  <si>
    <t>Техобслуживание охранно-пожарной сигнализации</t>
  </si>
  <si>
    <t>4.9.</t>
  </si>
  <si>
    <t>Техобслуживание системы видеонаблюдения</t>
  </si>
  <si>
    <t>II.</t>
  </si>
  <si>
    <t>Расходы периода, всего</t>
  </si>
  <si>
    <t>5.</t>
  </si>
  <si>
    <t>Общие административные расходы, всего</t>
  </si>
  <si>
    <t>5.1.</t>
  </si>
  <si>
    <t>Заработная плата административного персонала</t>
  </si>
  <si>
    <t>5.2.</t>
  </si>
  <si>
    <t>5.3.</t>
  </si>
  <si>
    <t>Услуги банка</t>
  </si>
  <si>
    <t>5.4.</t>
  </si>
  <si>
    <t>5.5.</t>
  </si>
  <si>
    <t xml:space="preserve">Расходы на содержание и обслуживание оргтехники </t>
  </si>
  <si>
    <t>5.6.</t>
  </si>
  <si>
    <t>5.7.</t>
  </si>
  <si>
    <t>Канцелярские расходы</t>
  </si>
  <si>
    <t>5.8.</t>
  </si>
  <si>
    <t>Налоговые платежи</t>
  </si>
  <si>
    <t>5.9.</t>
  </si>
  <si>
    <t>5.10.</t>
  </si>
  <si>
    <t>Расходы на периодическую печать</t>
  </si>
  <si>
    <t>5.11.</t>
  </si>
  <si>
    <t>Услуги связи</t>
  </si>
  <si>
    <t>5.12.</t>
  </si>
  <si>
    <t>Расходы на содержание служебного автотранспорта</t>
  </si>
  <si>
    <t>5.13.</t>
  </si>
  <si>
    <t>Услуги сторонних организаций, консультационные, инфом.услуги, сопровождение 1С бухгалтерия</t>
  </si>
  <si>
    <t>5.14.</t>
  </si>
  <si>
    <t>5.15.</t>
  </si>
  <si>
    <t>III.</t>
  </si>
  <si>
    <t>Всего затрат</t>
  </si>
  <si>
    <t>IV.</t>
  </si>
  <si>
    <t>Прибыль</t>
  </si>
  <si>
    <t>Всего доходов</t>
  </si>
  <si>
    <t>Объем оказываемых услуг</t>
  </si>
  <si>
    <t>VII.</t>
  </si>
  <si>
    <t>тенге</t>
  </si>
  <si>
    <r>
      <t>тыс.м</t>
    </r>
    <r>
      <rPr>
        <b/>
        <sz val="11"/>
        <color indexed="8"/>
        <rFont val="Arial"/>
        <family val="2"/>
        <charset val="204"/>
      </rPr>
      <t>³</t>
    </r>
  </si>
  <si>
    <r>
      <t>Тариф за 1 м</t>
    </r>
    <r>
      <rPr>
        <b/>
        <sz val="11"/>
        <color indexed="8"/>
        <rFont val="Arial"/>
        <family val="2"/>
        <charset val="204"/>
      </rPr>
      <t>³</t>
    </r>
    <r>
      <rPr>
        <b/>
        <sz val="11"/>
        <color indexed="8"/>
        <rFont val="Times New Roman"/>
        <family val="1"/>
        <charset val="204"/>
      </rPr>
      <t>(без НДС)</t>
    </r>
  </si>
  <si>
    <t>Командировочные расходы</t>
  </si>
  <si>
    <t>Н.Джумагалиев</t>
  </si>
  <si>
    <t xml:space="preserve">                Директор филиала</t>
  </si>
  <si>
    <t>Исп.Б.Файзуллина</t>
  </si>
  <si>
    <t>Обязательные виды страхования</t>
  </si>
  <si>
    <t>Командировочные расходы, выплаты за разъездной характер работы</t>
  </si>
  <si>
    <t>Отклонение +/-</t>
  </si>
  <si>
    <t>Обязательное медицинское социальное страхование</t>
  </si>
  <si>
    <t>2.1.3.</t>
  </si>
  <si>
    <t>V.</t>
  </si>
  <si>
    <t>VI.</t>
  </si>
  <si>
    <t>Предусмотрено в утвержденной тарифной смете на 2021 год</t>
  </si>
  <si>
    <t>Факт за 6 месяцев 2021 года</t>
  </si>
  <si>
    <t>Информация для потребителей о ходе исполнения тарифной сметы  на услуги  подачи питьевой воды по магистральным сетям Бокейординского производственного участка Западно-Казахстанского филиала Республиканского государственного предприятия по водному хозяйству "Казводхоз"                                             за 1ое полугодие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</si>
</sst>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ont="1" applyFill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>
      <selection activeCell="I53" sqref="I53"/>
    </sheetView>
  </sheetViews>
  <sheetFormatPr defaultRowHeight="15"/>
  <cols>
    <col min="1" max="1" width="7.5703125" style="13" customWidth="1"/>
    <col min="2" max="2" width="41.85546875" style="1" customWidth="1"/>
    <col min="3" max="3" width="14.42578125" style="1" customWidth="1"/>
    <col min="4" max="4" width="18.42578125" style="23" customWidth="1"/>
    <col min="5" max="5" width="13.7109375" style="21" customWidth="1"/>
    <col min="6" max="6" width="14.140625" style="21" customWidth="1"/>
    <col min="7" max="16384" width="9.140625" style="1"/>
  </cols>
  <sheetData>
    <row r="1" spans="1:6" ht="65.25" customHeight="1">
      <c r="A1" s="30" t="s">
        <v>96</v>
      </c>
      <c r="B1" s="30"/>
      <c r="C1" s="30"/>
      <c r="D1" s="30"/>
      <c r="E1" s="30"/>
      <c r="F1" s="30"/>
    </row>
    <row r="2" spans="1:6" ht="60.75" customHeight="1">
      <c r="A2" s="28" t="s">
        <v>0</v>
      </c>
      <c r="B2" s="28" t="s">
        <v>1</v>
      </c>
      <c r="C2" s="28" t="s">
        <v>2</v>
      </c>
      <c r="D2" s="29" t="s">
        <v>94</v>
      </c>
      <c r="E2" s="27" t="s">
        <v>95</v>
      </c>
      <c r="F2" s="27" t="s">
        <v>89</v>
      </c>
    </row>
    <row r="3" spans="1:6" ht="28.5">
      <c r="A3" s="2" t="s">
        <v>3</v>
      </c>
      <c r="B3" s="3" t="s">
        <v>4</v>
      </c>
      <c r="C3" s="2" t="s">
        <v>5</v>
      </c>
      <c r="D3" s="4">
        <f>D4+D11+D16+D17</f>
        <v>136005.74</v>
      </c>
      <c r="E3" s="19">
        <f>E4+E11+E16+E17</f>
        <v>119057</v>
      </c>
      <c r="F3" s="19">
        <f>E3-D3</f>
        <v>-16948.739999999991</v>
      </c>
    </row>
    <row r="4" spans="1:6">
      <c r="A4" s="2" t="s">
        <v>6</v>
      </c>
      <c r="B4" s="3" t="s">
        <v>7</v>
      </c>
      <c r="C4" s="2" t="s">
        <v>5</v>
      </c>
      <c r="D4" s="4">
        <f>D6+D7+D8+D9+D10</f>
        <v>23113.46</v>
      </c>
      <c r="E4" s="19">
        <f>E6+E7+E8+E9+E10</f>
        <v>9076</v>
      </c>
      <c r="F4" s="19">
        <f t="shared" ref="F4:F51" si="0">E4-D4</f>
        <v>-14037.46</v>
      </c>
    </row>
    <row r="5" spans="1:6">
      <c r="A5" s="5"/>
      <c r="B5" s="3" t="s">
        <v>8</v>
      </c>
      <c r="C5" s="2"/>
      <c r="D5" s="6"/>
      <c r="E5" s="18"/>
      <c r="F5" s="19"/>
    </row>
    <row r="6" spans="1:6">
      <c r="A6" s="5" t="s">
        <v>9</v>
      </c>
      <c r="B6" s="7" t="s">
        <v>10</v>
      </c>
      <c r="C6" s="5" t="s">
        <v>5</v>
      </c>
      <c r="D6" s="6">
        <v>2880.4</v>
      </c>
      <c r="E6" s="18">
        <v>1388</v>
      </c>
      <c r="F6" s="19">
        <f t="shared" si="0"/>
        <v>-1492.4</v>
      </c>
    </row>
    <row r="7" spans="1:6">
      <c r="A7" s="5" t="s">
        <v>11</v>
      </c>
      <c r="B7" s="7" t="s">
        <v>12</v>
      </c>
      <c r="C7" s="5" t="s">
        <v>5</v>
      </c>
      <c r="D7" s="6">
        <v>91.8</v>
      </c>
      <c r="E7" s="18">
        <v>48</v>
      </c>
      <c r="F7" s="19">
        <f t="shared" si="0"/>
        <v>-43.8</v>
      </c>
    </row>
    <row r="8" spans="1:6">
      <c r="A8" s="5" t="s">
        <v>13</v>
      </c>
      <c r="B8" s="8" t="s">
        <v>14</v>
      </c>
      <c r="C8" s="5" t="s">
        <v>5</v>
      </c>
      <c r="D8" s="6">
        <v>3310.59</v>
      </c>
      <c r="E8" s="18">
        <v>668</v>
      </c>
      <c r="F8" s="19">
        <f t="shared" si="0"/>
        <v>-2642.59</v>
      </c>
    </row>
    <row r="9" spans="1:6">
      <c r="A9" s="5" t="s">
        <v>15</v>
      </c>
      <c r="B9" s="7" t="s">
        <v>16</v>
      </c>
      <c r="C9" s="5" t="s">
        <v>5</v>
      </c>
      <c r="D9" s="6">
        <v>9514.9599999999991</v>
      </c>
      <c r="E9" s="18">
        <f>3153+236</f>
        <v>3389</v>
      </c>
      <c r="F9" s="19">
        <f t="shared" si="0"/>
        <v>-6125.9599999999991</v>
      </c>
    </row>
    <row r="10" spans="1:6">
      <c r="A10" s="5" t="s">
        <v>17</v>
      </c>
      <c r="B10" s="7" t="s">
        <v>18</v>
      </c>
      <c r="C10" s="5" t="s">
        <v>5</v>
      </c>
      <c r="D10" s="6">
        <v>7315.71</v>
      </c>
      <c r="E10" s="18">
        <v>3583</v>
      </c>
      <c r="F10" s="19">
        <f t="shared" si="0"/>
        <v>-3732.71</v>
      </c>
    </row>
    <row r="11" spans="1:6">
      <c r="A11" s="2" t="s">
        <v>19</v>
      </c>
      <c r="B11" s="3" t="s">
        <v>20</v>
      </c>
      <c r="C11" s="2" t="s">
        <v>5</v>
      </c>
      <c r="D11" s="4">
        <f>D13+D14+D15+0.01</f>
        <v>72468.239999999991</v>
      </c>
      <c r="E11" s="19">
        <f>E13+E14+E15</f>
        <v>36077</v>
      </c>
      <c r="F11" s="19">
        <f t="shared" si="0"/>
        <v>-36391.239999999991</v>
      </c>
    </row>
    <row r="12" spans="1:6">
      <c r="A12" s="5"/>
      <c r="B12" s="3" t="s">
        <v>8</v>
      </c>
      <c r="C12" s="5"/>
      <c r="D12" s="6"/>
      <c r="E12" s="18"/>
      <c r="F12" s="19"/>
    </row>
    <row r="13" spans="1:6">
      <c r="A13" s="9" t="s">
        <v>21</v>
      </c>
      <c r="B13" s="7" t="s">
        <v>22</v>
      </c>
      <c r="C13" s="5" t="s">
        <v>5</v>
      </c>
      <c r="D13" s="6">
        <v>65671.259999999995</v>
      </c>
      <c r="E13" s="24">
        <v>32687</v>
      </c>
      <c r="F13" s="19">
        <f t="shared" si="0"/>
        <v>-32984.259999999995</v>
      </c>
    </row>
    <row r="14" spans="1:6">
      <c r="A14" s="5" t="s">
        <v>23</v>
      </c>
      <c r="B14" s="7" t="s">
        <v>24</v>
      </c>
      <c r="C14" s="5" t="s">
        <v>5</v>
      </c>
      <c r="D14" s="6">
        <v>5614.89</v>
      </c>
      <c r="E14" s="24">
        <f>1064+1715</f>
        <v>2779</v>
      </c>
      <c r="F14" s="19">
        <f t="shared" si="0"/>
        <v>-2835.8900000000003</v>
      </c>
    </row>
    <row r="15" spans="1:6" ht="30">
      <c r="A15" s="5" t="s">
        <v>91</v>
      </c>
      <c r="B15" s="7" t="s">
        <v>90</v>
      </c>
      <c r="C15" s="5" t="s">
        <v>5</v>
      </c>
      <c r="D15" s="6">
        <v>1182.08</v>
      </c>
      <c r="E15" s="24">
        <v>611</v>
      </c>
      <c r="F15" s="19">
        <f t="shared" si="0"/>
        <v>-571.07999999999993</v>
      </c>
    </row>
    <row r="16" spans="1:6">
      <c r="A16" s="2" t="s">
        <v>25</v>
      </c>
      <c r="B16" s="3" t="s">
        <v>26</v>
      </c>
      <c r="C16" s="2" t="s">
        <v>5</v>
      </c>
      <c r="D16" s="4">
        <v>36214.57</v>
      </c>
      <c r="E16" s="19">
        <v>72410</v>
      </c>
      <c r="F16" s="19">
        <f t="shared" si="0"/>
        <v>36195.43</v>
      </c>
    </row>
    <row r="17" spans="1:6">
      <c r="A17" s="2" t="s">
        <v>27</v>
      </c>
      <c r="B17" s="3" t="s">
        <v>28</v>
      </c>
      <c r="C17" s="2" t="s">
        <v>5</v>
      </c>
      <c r="D17" s="4">
        <f>D19+D20+D21+D22+D23+D24+D25+D26+D27</f>
        <v>4209.4699999999993</v>
      </c>
      <c r="E17" s="19">
        <f>E19+E20+E21+E22+E23+E24+E25+E26+E27</f>
        <v>1494</v>
      </c>
      <c r="F17" s="19">
        <f t="shared" si="0"/>
        <v>-2715.4699999999993</v>
      </c>
    </row>
    <row r="18" spans="1:6">
      <c r="A18" s="2"/>
      <c r="B18" s="3" t="s">
        <v>8</v>
      </c>
      <c r="C18" s="5"/>
      <c r="D18" s="6"/>
      <c r="E18" s="19"/>
      <c r="F18" s="19"/>
    </row>
    <row r="19" spans="1:6" ht="30">
      <c r="A19" s="5" t="s">
        <v>29</v>
      </c>
      <c r="B19" s="7" t="s">
        <v>30</v>
      </c>
      <c r="C19" s="5" t="s">
        <v>5</v>
      </c>
      <c r="D19" s="6">
        <v>519</v>
      </c>
      <c r="E19" s="18">
        <v>119</v>
      </c>
      <c r="F19" s="19">
        <f t="shared" si="0"/>
        <v>-400</v>
      </c>
    </row>
    <row r="20" spans="1:6">
      <c r="A20" s="5" t="s">
        <v>31</v>
      </c>
      <c r="B20" s="7" t="s">
        <v>32</v>
      </c>
      <c r="C20" s="5" t="s">
        <v>5</v>
      </c>
      <c r="D20" s="6">
        <v>924.56</v>
      </c>
      <c r="E20" s="18">
        <f>238+127</f>
        <v>365</v>
      </c>
      <c r="F20" s="19">
        <f t="shared" si="0"/>
        <v>-559.55999999999995</v>
      </c>
    </row>
    <row r="21" spans="1:6">
      <c r="A21" s="5" t="s">
        <v>33</v>
      </c>
      <c r="B21" s="7" t="s">
        <v>34</v>
      </c>
      <c r="C21" s="5" t="s">
        <v>5</v>
      </c>
      <c r="D21" s="6">
        <v>131.04</v>
      </c>
      <c r="E21" s="18">
        <f>61+85</f>
        <v>146</v>
      </c>
      <c r="F21" s="19">
        <f t="shared" si="0"/>
        <v>14.960000000000008</v>
      </c>
    </row>
    <row r="22" spans="1:6">
      <c r="A22" s="5" t="s">
        <v>35</v>
      </c>
      <c r="B22" s="7" t="s">
        <v>87</v>
      </c>
      <c r="C22" s="5" t="s">
        <v>5</v>
      </c>
      <c r="D22" s="6">
        <v>360</v>
      </c>
      <c r="E22" s="18">
        <f>27+61</f>
        <v>88</v>
      </c>
      <c r="F22" s="19">
        <f t="shared" si="0"/>
        <v>-272</v>
      </c>
    </row>
    <row r="23" spans="1:6" ht="30">
      <c r="A23" s="5" t="s">
        <v>36</v>
      </c>
      <c r="B23" s="7" t="s">
        <v>88</v>
      </c>
      <c r="C23" s="5" t="s">
        <v>5</v>
      </c>
      <c r="D23" s="6">
        <v>1267.8699999999999</v>
      </c>
      <c r="E23" s="18">
        <f>529+115+6+2</f>
        <v>652</v>
      </c>
      <c r="F23" s="19">
        <f t="shared" si="0"/>
        <v>-615.86999999999989</v>
      </c>
    </row>
    <row r="24" spans="1:6">
      <c r="A24" s="5" t="s">
        <v>37</v>
      </c>
      <c r="B24" s="7" t="s">
        <v>38</v>
      </c>
      <c r="C24" s="5" t="s">
        <v>5</v>
      </c>
      <c r="D24" s="6">
        <v>687</v>
      </c>
      <c r="E24" s="18">
        <v>8</v>
      </c>
      <c r="F24" s="19">
        <f t="shared" si="0"/>
        <v>-679</v>
      </c>
    </row>
    <row r="25" spans="1:6">
      <c r="A25" s="5" t="s">
        <v>39</v>
      </c>
      <c r="B25" s="7" t="s">
        <v>40</v>
      </c>
      <c r="C25" s="5" t="s">
        <v>5</v>
      </c>
      <c r="D25" s="6">
        <v>27</v>
      </c>
      <c r="E25" s="18">
        <v>0</v>
      </c>
      <c r="F25" s="19">
        <f t="shared" si="0"/>
        <v>-27</v>
      </c>
    </row>
    <row r="26" spans="1:6" ht="30">
      <c r="A26" s="5" t="s">
        <v>41</v>
      </c>
      <c r="B26" s="7" t="s">
        <v>42</v>
      </c>
      <c r="C26" s="5" t="s">
        <v>5</v>
      </c>
      <c r="D26" s="6">
        <v>140</v>
      </c>
      <c r="E26" s="18">
        <v>56</v>
      </c>
      <c r="F26" s="19">
        <f t="shared" si="0"/>
        <v>-84</v>
      </c>
    </row>
    <row r="27" spans="1:6" ht="30">
      <c r="A27" s="5" t="s">
        <v>43</v>
      </c>
      <c r="B27" s="7" t="s">
        <v>44</v>
      </c>
      <c r="C27" s="5" t="s">
        <v>5</v>
      </c>
      <c r="D27" s="6">
        <v>153</v>
      </c>
      <c r="E27" s="18">
        <v>60</v>
      </c>
      <c r="F27" s="19">
        <f t="shared" si="0"/>
        <v>-93</v>
      </c>
    </row>
    <row r="28" spans="1:6">
      <c r="A28" s="2" t="s">
        <v>45</v>
      </c>
      <c r="B28" s="3" t="s">
        <v>46</v>
      </c>
      <c r="C28" s="2" t="s">
        <v>5</v>
      </c>
      <c r="D28" s="4">
        <f>D30</f>
        <v>27069.759999999998</v>
      </c>
      <c r="E28" s="19">
        <f>E30</f>
        <v>11340</v>
      </c>
      <c r="F28" s="19">
        <f t="shared" si="0"/>
        <v>-15729.759999999998</v>
      </c>
    </row>
    <row r="29" spans="1:6">
      <c r="A29" s="2"/>
      <c r="B29" s="3" t="s">
        <v>8</v>
      </c>
      <c r="C29" s="5"/>
      <c r="D29" s="6"/>
      <c r="E29" s="19"/>
      <c r="F29" s="19"/>
    </row>
    <row r="30" spans="1:6">
      <c r="A30" s="5" t="s">
        <v>47</v>
      </c>
      <c r="B30" s="7" t="s">
        <v>48</v>
      </c>
      <c r="C30" s="5" t="s">
        <v>5</v>
      </c>
      <c r="D30" s="6">
        <f>D32+D33+D34+D35+D36+D37+D38+D39+D40+D41+D42+D43+D44+D45+D46</f>
        <v>27069.759999999998</v>
      </c>
      <c r="E30" s="18">
        <f>E32+E33+E35+E36+E37+E38+E39+E40+E41+E42+E43+E44+E45+E46+E34</f>
        <v>11340</v>
      </c>
      <c r="F30" s="19">
        <f t="shared" si="0"/>
        <v>-15729.759999999998</v>
      </c>
    </row>
    <row r="31" spans="1:6">
      <c r="A31" s="10"/>
      <c r="B31" s="7" t="s">
        <v>8</v>
      </c>
      <c r="C31" s="5"/>
      <c r="D31" s="6"/>
      <c r="E31" s="18"/>
      <c r="F31" s="19"/>
    </row>
    <row r="32" spans="1:6" s="12" customFormat="1" ht="30">
      <c r="A32" s="5" t="s">
        <v>49</v>
      </c>
      <c r="B32" s="7" t="s">
        <v>50</v>
      </c>
      <c r="C32" s="5" t="s">
        <v>5</v>
      </c>
      <c r="D32" s="11">
        <v>16120.89</v>
      </c>
      <c r="E32" s="25">
        <v>6003</v>
      </c>
      <c r="F32" s="19">
        <f t="shared" si="0"/>
        <v>-10117.89</v>
      </c>
    </row>
    <row r="33" spans="1:6" s="12" customFormat="1">
      <c r="A33" s="5" t="s">
        <v>51</v>
      </c>
      <c r="B33" s="7" t="s">
        <v>24</v>
      </c>
      <c r="C33" s="5" t="s">
        <v>5</v>
      </c>
      <c r="D33" s="11">
        <v>1378.34</v>
      </c>
      <c r="E33" s="20">
        <f>195+318</f>
        <v>513</v>
      </c>
      <c r="F33" s="19">
        <f t="shared" si="0"/>
        <v>-865.33999999999992</v>
      </c>
    </row>
    <row r="34" spans="1:6" s="12" customFormat="1" ht="30">
      <c r="A34" s="9" t="s">
        <v>52</v>
      </c>
      <c r="B34" s="7" t="s">
        <v>90</v>
      </c>
      <c r="C34" s="5" t="s">
        <v>5</v>
      </c>
      <c r="D34" s="11">
        <v>290.18</v>
      </c>
      <c r="E34" s="20">
        <v>116</v>
      </c>
      <c r="F34" s="19">
        <f t="shared" si="0"/>
        <v>-174.18</v>
      </c>
    </row>
    <row r="35" spans="1:6">
      <c r="A35" s="9" t="s">
        <v>54</v>
      </c>
      <c r="B35" s="7" t="s">
        <v>53</v>
      </c>
      <c r="C35" s="5" t="s">
        <v>5</v>
      </c>
      <c r="D35" s="6">
        <v>886</v>
      </c>
      <c r="E35" s="18">
        <v>120</v>
      </c>
      <c r="F35" s="19">
        <f t="shared" si="0"/>
        <v>-766</v>
      </c>
    </row>
    <row r="36" spans="1:6">
      <c r="A36" s="9" t="s">
        <v>55</v>
      </c>
      <c r="B36" s="7" t="s">
        <v>26</v>
      </c>
      <c r="C36" s="5" t="s">
        <v>5</v>
      </c>
      <c r="D36" s="6">
        <v>785.43</v>
      </c>
      <c r="E36" s="18">
        <v>853</v>
      </c>
      <c r="F36" s="19">
        <f t="shared" si="0"/>
        <v>67.57000000000005</v>
      </c>
    </row>
    <row r="37" spans="1:6" ht="30">
      <c r="A37" s="5" t="s">
        <v>57</v>
      </c>
      <c r="B37" s="7" t="s">
        <v>56</v>
      </c>
      <c r="C37" s="5" t="s">
        <v>5</v>
      </c>
      <c r="D37" s="6">
        <v>127</v>
      </c>
      <c r="E37" s="18">
        <v>35</v>
      </c>
      <c r="F37" s="19">
        <f t="shared" si="0"/>
        <v>-92</v>
      </c>
    </row>
    <row r="38" spans="1:6">
      <c r="A38" s="9" t="s">
        <v>58</v>
      </c>
      <c r="B38" s="7" t="s">
        <v>87</v>
      </c>
      <c r="C38" s="5" t="s">
        <v>5</v>
      </c>
      <c r="D38" s="6">
        <v>73</v>
      </c>
      <c r="E38" s="18">
        <f>7+8</f>
        <v>15</v>
      </c>
      <c r="F38" s="19">
        <f t="shared" si="0"/>
        <v>-58</v>
      </c>
    </row>
    <row r="39" spans="1:6">
      <c r="A39" s="9" t="s">
        <v>60</v>
      </c>
      <c r="B39" s="7" t="s">
        <v>59</v>
      </c>
      <c r="C39" s="5" t="s">
        <v>5</v>
      </c>
      <c r="D39" s="6">
        <v>195.52</v>
      </c>
      <c r="E39" s="18">
        <f>4+122</f>
        <v>126</v>
      </c>
      <c r="F39" s="19">
        <f t="shared" si="0"/>
        <v>-69.52000000000001</v>
      </c>
    </row>
    <row r="40" spans="1:6">
      <c r="A40" s="9" t="s">
        <v>62</v>
      </c>
      <c r="B40" s="7" t="s">
        <v>61</v>
      </c>
      <c r="C40" s="5" t="s">
        <v>5</v>
      </c>
      <c r="D40" s="6">
        <v>3425</v>
      </c>
      <c r="E40" s="18">
        <f>4+68+1159+162+269+82+15+15</f>
        <v>1774</v>
      </c>
      <c r="F40" s="19">
        <f t="shared" si="0"/>
        <v>-1651</v>
      </c>
    </row>
    <row r="41" spans="1:6">
      <c r="A41" s="9" t="s">
        <v>63</v>
      </c>
      <c r="B41" s="7" t="s">
        <v>83</v>
      </c>
      <c r="C41" s="5" t="s">
        <v>5</v>
      </c>
      <c r="D41" s="6">
        <v>1542.12</v>
      </c>
      <c r="E41" s="18">
        <f>363+181</f>
        <v>544</v>
      </c>
      <c r="F41" s="19">
        <f t="shared" si="0"/>
        <v>-998.11999999999989</v>
      </c>
    </row>
    <row r="42" spans="1:6">
      <c r="A42" s="9" t="s">
        <v>65</v>
      </c>
      <c r="B42" s="7" t="s">
        <v>64</v>
      </c>
      <c r="C42" s="5" t="s">
        <v>5</v>
      </c>
      <c r="D42" s="6">
        <v>129</v>
      </c>
      <c r="E42" s="18">
        <f>4+11</f>
        <v>15</v>
      </c>
      <c r="F42" s="19">
        <f t="shared" si="0"/>
        <v>-114</v>
      </c>
    </row>
    <row r="43" spans="1:6">
      <c r="A43" s="9" t="s">
        <v>67</v>
      </c>
      <c r="B43" s="7" t="s">
        <v>66</v>
      </c>
      <c r="C43" s="5" t="s">
        <v>5</v>
      </c>
      <c r="D43" s="6">
        <v>523.09</v>
      </c>
      <c r="E43" s="18">
        <f>43+227+9+35</f>
        <v>314</v>
      </c>
      <c r="F43" s="19">
        <f t="shared" si="0"/>
        <v>-209.09000000000003</v>
      </c>
    </row>
    <row r="44" spans="1:6" ht="30">
      <c r="A44" s="9" t="s">
        <v>69</v>
      </c>
      <c r="B44" s="7" t="s">
        <v>68</v>
      </c>
      <c r="C44" s="5" t="s">
        <v>5</v>
      </c>
      <c r="D44" s="6">
        <v>1197.4100000000001</v>
      </c>
      <c r="E44" s="18">
        <f>402+229+20</f>
        <v>651</v>
      </c>
      <c r="F44" s="19">
        <f t="shared" si="0"/>
        <v>-546.41000000000008</v>
      </c>
    </row>
    <row r="45" spans="1:6" ht="45">
      <c r="A45" s="9" t="s">
        <v>71</v>
      </c>
      <c r="B45" s="7" t="s">
        <v>70</v>
      </c>
      <c r="C45" s="5" t="s">
        <v>5</v>
      </c>
      <c r="D45" s="6">
        <v>298.77999999999997</v>
      </c>
      <c r="E45" s="18">
        <f>18+190</f>
        <v>208</v>
      </c>
      <c r="F45" s="19">
        <f t="shared" si="0"/>
        <v>-90.779999999999973</v>
      </c>
    </row>
    <row r="46" spans="1:6">
      <c r="A46" s="9" t="s">
        <v>72</v>
      </c>
      <c r="B46" s="7" t="s">
        <v>34</v>
      </c>
      <c r="C46" s="5" t="s">
        <v>5</v>
      </c>
      <c r="D46" s="6">
        <v>98</v>
      </c>
      <c r="E46" s="18">
        <v>53</v>
      </c>
      <c r="F46" s="19">
        <f t="shared" si="0"/>
        <v>-45</v>
      </c>
    </row>
    <row r="47" spans="1:6">
      <c r="A47" s="2" t="s">
        <v>73</v>
      </c>
      <c r="B47" s="3" t="s">
        <v>74</v>
      </c>
      <c r="C47" s="2" t="s">
        <v>5</v>
      </c>
      <c r="D47" s="4">
        <f>D3+D28</f>
        <v>163075.5</v>
      </c>
      <c r="E47" s="19">
        <f>E3+E28</f>
        <v>130397</v>
      </c>
      <c r="F47" s="19">
        <f t="shared" si="0"/>
        <v>-32678.5</v>
      </c>
    </row>
    <row r="48" spans="1:6">
      <c r="A48" s="2" t="s">
        <v>75</v>
      </c>
      <c r="B48" s="3" t="s">
        <v>76</v>
      </c>
      <c r="C48" s="2" t="s">
        <v>5</v>
      </c>
      <c r="D48" s="6">
        <v>0</v>
      </c>
      <c r="E48" s="19">
        <f>E49-E47</f>
        <v>-40611.025999999998</v>
      </c>
      <c r="F48" s="19">
        <f t="shared" si="0"/>
        <v>-40611.025999999998</v>
      </c>
    </row>
    <row r="49" spans="1:6">
      <c r="A49" s="2" t="s">
        <v>92</v>
      </c>
      <c r="B49" s="3" t="s">
        <v>77</v>
      </c>
      <c r="C49" s="2" t="s">
        <v>5</v>
      </c>
      <c r="D49" s="4">
        <f>SUM(D47:D48)</f>
        <v>163075.5</v>
      </c>
      <c r="E49" s="19">
        <v>89785.974000000002</v>
      </c>
      <c r="F49" s="19">
        <f t="shared" si="0"/>
        <v>-73289.525999999998</v>
      </c>
    </row>
    <row r="50" spans="1:6">
      <c r="A50" s="2" t="s">
        <v>93</v>
      </c>
      <c r="B50" s="3" t="s">
        <v>78</v>
      </c>
      <c r="C50" s="2" t="s">
        <v>81</v>
      </c>
      <c r="D50" s="4">
        <v>225</v>
      </c>
      <c r="E50" s="26">
        <v>123.883</v>
      </c>
      <c r="F50" s="19">
        <f t="shared" si="0"/>
        <v>-101.117</v>
      </c>
    </row>
    <row r="51" spans="1:6" ht="23.25" customHeight="1">
      <c r="A51" s="2" t="s">
        <v>79</v>
      </c>
      <c r="B51" s="3" t="s">
        <v>82</v>
      </c>
      <c r="C51" s="2" t="s">
        <v>80</v>
      </c>
      <c r="D51" s="4">
        <v>724.78</v>
      </c>
      <c r="E51" s="4">
        <v>724.78</v>
      </c>
      <c r="F51" s="19">
        <f t="shared" si="0"/>
        <v>0</v>
      </c>
    </row>
    <row r="54" spans="1:6">
      <c r="B54" s="15" t="s">
        <v>85</v>
      </c>
      <c r="D54" s="22"/>
      <c r="E54" s="16" t="s">
        <v>84</v>
      </c>
    </row>
    <row r="55" spans="1:6">
      <c r="B55" s="15"/>
      <c r="C55" s="16"/>
    </row>
    <row r="56" spans="1:6">
      <c r="B56" s="14"/>
    </row>
    <row r="57" spans="1:6">
      <c r="A57" s="17" t="s">
        <v>86</v>
      </c>
    </row>
    <row r="58" spans="1:6">
      <c r="A58" s="31">
        <v>87114021455</v>
      </c>
      <c r="B58" s="31"/>
    </row>
  </sheetData>
  <mergeCells count="2">
    <mergeCell ref="A1:F1"/>
    <mergeCell ref="A58:B58"/>
  </mergeCells>
  <pageMargins left="0.70866141732283472" right="0.31" top="0.56000000000000005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2021-07-26T10:52:30Z</dcterms:modified>
</cp:coreProperties>
</file>