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760" activeTab="3"/>
  </bookViews>
  <sheets>
    <sheet name="распредсети " sheetId="1" r:id="rId1"/>
    <sheet name="канализация" sheetId="2" r:id="rId2"/>
    <sheet name="тепло" sheetId="3" r:id="rId3"/>
    <sheet name="элэн" sheetId="4" r:id="rId4"/>
  </sheets>
  <definedNames>
    <definedName name="_xlnm.Print_Titles" localSheetId="1">'канализация'!$7:$7</definedName>
    <definedName name="_xlnm.Print_Titles" localSheetId="0">'распредсети '!$6:$6</definedName>
    <definedName name="_xlnm.Print_Titles" localSheetId="2">'тепло'!$6:$6</definedName>
    <definedName name="_xlnm.Print_Titles" localSheetId="3">'элэн'!$7:$7</definedName>
  </definedNames>
  <calcPr fullCalcOnLoad="1"/>
</workbook>
</file>

<file path=xl/sharedStrings.xml><?xml version="1.0" encoding="utf-8"?>
<sst xmlns="http://schemas.openxmlformats.org/spreadsheetml/2006/main" count="377" uniqueCount="105">
  <si>
    <t>наименование вида услуг (товаров, работ) субъекта естественной монополии</t>
  </si>
  <si>
    <t>№ п/п</t>
  </si>
  <si>
    <t>Наименование показателей тарифной сметы</t>
  </si>
  <si>
    <t>Единица измерения</t>
  </si>
  <si>
    <t>Отклонение, в %</t>
  </si>
  <si>
    <t>I</t>
  </si>
  <si>
    <t>Затраты на производство и предоставление услуг, всего</t>
  </si>
  <si>
    <t>тыс.тенге</t>
  </si>
  <si>
    <t>Материальные затраты, всего</t>
  </si>
  <si>
    <t>-//-</t>
  </si>
  <si>
    <t>в том числе:</t>
  </si>
  <si>
    <t>Сырье и материалы</t>
  </si>
  <si>
    <t>2</t>
  </si>
  <si>
    <t>Затраты на оплату труда, всего</t>
  </si>
  <si>
    <t>2.1</t>
  </si>
  <si>
    <t>заработная плата</t>
  </si>
  <si>
    <t>2.2</t>
  </si>
  <si>
    <t>Амортизация</t>
  </si>
  <si>
    <t>Услуги сторонних организаций</t>
  </si>
  <si>
    <t>затраты по исследованию воды</t>
  </si>
  <si>
    <t>Прочие затраты</t>
  </si>
  <si>
    <t>5.1</t>
  </si>
  <si>
    <t>охрана труда и техника безопасности</t>
  </si>
  <si>
    <t>5.2</t>
  </si>
  <si>
    <t>дератизация</t>
  </si>
  <si>
    <t>II</t>
  </si>
  <si>
    <t>Всего затрат</t>
  </si>
  <si>
    <t>Прибыль/Убыток</t>
  </si>
  <si>
    <t>III</t>
  </si>
  <si>
    <t>Всего доходов</t>
  </si>
  <si>
    <t>IV</t>
  </si>
  <si>
    <t>%</t>
  </si>
  <si>
    <t>тыс.м3</t>
  </si>
  <si>
    <t>V</t>
  </si>
  <si>
    <t>Объемы оказываемых услуг</t>
  </si>
  <si>
    <t>VI</t>
  </si>
  <si>
    <t>Тариф (без НДС)</t>
  </si>
  <si>
    <t>тенге/м3</t>
  </si>
  <si>
    <t>VII</t>
  </si>
  <si>
    <t>Себестоимость (без НДС)</t>
  </si>
  <si>
    <t>Начальник ПУЭ</t>
  </si>
  <si>
    <t>Отчет об исполнении тарифной сметы на услугу по передаче и распределению электрической энергии</t>
  </si>
  <si>
    <t>1.1</t>
  </si>
  <si>
    <t>сырье и материалы</t>
  </si>
  <si>
    <t>1.2</t>
  </si>
  <si>
    <t>топливо</t>
  </si>
  <si>
    <t>1.3</t>
  </si>
  <si>
    <t>социальный налог</t>
  </si>
  <si>
    <t>Ремонт, всего</t>
  </si>
  <si>
    <t>6.1</t>
  </si>
  <si>
    <t>тыс.кВтч.</t>
  </si>
  <si>
    <t>тенге/кВтч</t>
  </si>
  <si>
    <t>Отчет об исполнении тарифной сметы на услуги по производству, передаче и распределению тепловой энергии</t>
  </si>
  <si>
    <t>тыс.Гкал</t>
  </si>
  <si>
    <t>тенге/Гкал</t>
  </si>
  <si>
    <t>Прочие затраты, всего</t>
  </si>
  <si>
    <t xml:space="preserve">охрана труда и техника безопасности </t>
  </si>
  <si>
    <t>5.3</t>
  </si>
  <si>
    <t>5.4</t>
  </si>
  <si>
    <t>6.2</t>
  </si>
  <si>
    <t>Откл,                        + ;   -</t>
  </si>
  <si>
    <t>Ремонт</t>
  </si>
  <si>
    <t>Справочно:</t>
  </si>
  <si>
    <t>Среднесписочная численность работников, всего</t>
  </si>
  <si>
    <t>человек</t>
  </si>
  <si>
    <t>Среднемесячная заработная плата</t>
  </si>
  <si>
    <t xml:space="preserve">тенге </t>
  </si>
  <si>
    <t>выплата, в случаях когда постоянная работа протекает в пути или имеет разъездной характер</t>
  </si>
  <si>
    <t>Отчет об исполнении тарифной сметы на услугу по отводу сточных вод</t>
  </si>
  <si>
    <t xml:space="preserve">в том числе </t>
  </si>
  <si>
    <t>7.1</t>
  </si>
  <si>
    <t>7.2</t>
  </si>
  <si>
    <t>8.1</t>
  </si>
  <si>
    <t>8.2</t>
  </si>
  <si>
    <t>энергия</t>
  </si>
  <si>
    <t xml:space="preserve">поверка и аттестация приборов учёта </t>
  </si>
  <si>
    <t>производственного персонала</t>
  </si>
  <si>
    <t>административного персонала</t>
  </si>
  <si>
    <t>Материальные затраты, всего в т.ч.</t>
  </si>
  <si>
    <t>обязательные профессиональные пенсионные взносы</t>
  </si>
  <si>
    <t>Егер В.Ф.</t>
  </si>
  <si>
    <t>материальная помощь на оздоровление</t>
  </si>
  <si>
    <t xml:space="preserve">тыс.тенге </t>
  </si>
  <si>
    <t xml:space="preserve">Отчет об исполнении тарифной сметы на услугу по подаче воды по распределительным сетям </t>
  </si>
  <si>
    <t>4.1</t>
  </si>
  <si>
    <t>капитальный ремонт не приводящий к увеличению стоимости основных средств</t>
  </si>
  <si>
    <t>Нормативные-технические  потери</t>
  </si>
  <si>
    <t>электроэнергия</t>
  </si>
  <si>
    <t>4.2</t>
  </si>
  <si>
    <t>4.3</t>
  </si>
  <si>
    <t>Нормативно-технические потери</t>
  </si>
  <si>
    <t>Гкал</t>
  </si>
  <si>
    <t xml:space="preserve">электроэнергия </t>
  </si>
  <si>
    <t>производственные участки (собственные нужды)</t>
  </si>
  <si>
    <t>население и сторонние организации</t>
  </si>
  <si>
    <t>население и стор-е организации</t>
  </si>
  <si>
    <t>Прибыль</t>
  </si>
  <si>
    <r>
      <t>Наименование субъекта</t>
    </r>
    <r>
      <rPr>
        <sz val="10"/>
        <rFont val="Times New Roman"/>
        <family val="1"/>
      </rPr>
      <t xml:space="preserve">: Павлодарское управление эксплуатации филиала "Канал имени Каныша Сатпаева" Республиканского государственного предприятия на праве хозяйственного ведения "Казводхоз" Комитета по водным ресурсам Министерства сельского хозяйства Республики Казахстан </t>
    </r>
  </si>
  <si>
    <t>Предусмотрено в утвержденной тарифной смете на 2018г.</t>
  </si>
  <si>
    <t>отчисления в фонд обязательного медицинского страхования</t>
  </si>
  <si>
    <t>4.4</t>
  </si>
  <si>
    <t>5.5</t>
  </si>
  <si>
    <t>в том числе: план на 1 полугодие</t>
  </si>
  <si>
    <t>за  1 полугодие 2018 года (Оперативно)</t>
  </si>
  <si>
    <t xml:space="preserve">Фактически сложившиеся показатели тарифной сметы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</si>
</sst>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  <numFmt numFmtId="174" formatCode="#,##0.000"/>
    <numFmt numFmtId="175" formatCode="0.000"/>
    <numFmt numFmtId="176" formatCode="0.000000"/>
    <numFmt numFmtId="177" formatCode="#,##0.00000"/>
    <numFmt numFmtId="178" formatCode="0.0000"/>
    <numFmt numFmtId="179" formatCode="#,##0.000000"/>
    <numFmt numFmtId="180" formatCode="0.0000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vertical="center" wrapText="1"/>
    </xf>
    <xf numFmtId="174" fontId="2" fillId="0" borderId="12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72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3" fontId="2" fillId="0" borderId="10" xfId="0" applyNumberFormat="1" applyFont="1" applyBorder="1" applyAlignment="1">
      <alignment horizontal="center" vertical="center" wrapText="1"/>
    </xf>
    <xf numFmtId="173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17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172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174" fontId="3" fillId="0" borderId="12" xfId="0" applyNumberFormat="1" applyFont="1" applyBorder="1" applyAlignment="1">
      <alignment horizontal="center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zoomScale="150" zoomScaleNormal="150" zoomScalePageLayoutView="0" workbookViewId="0" topLeftCell="A1">
      <selection activeCell="F6" sqref="F6"/>
    </sheetView>
  </sheetViews>
  <sheetFormatPr defaultColWidth="9.00390625" defaultRowHeight="12.75"/>
  <cols>
    <col min="1" max="1" width="4.625" style="0" customWidth="1"/>
    <col min="2" max="2" width="25.875" style="0" customWidth="1"/>
    <col min="3" max="3" width="8.75390625" style="0" customWidth="1"/>
    <col min="4" max="4" width="12.25390625" style="42" customWidth="1"/>
    <col min="5" max="5" width="2.125" style="42" hidden="1" customWidth="1"/>
    <col min="6" max="6" width="18.375" style="42" customWidth="1"/>
    <col min="7" max="7" width="9.625" style="42" hidden="1" customWidth="1"/>
    <col min="8" max="8" width="11.25390625" style="42" customWidth="1"/>
  </cols>
  <sheetData>
    <row r="1" spans="1:8" s="1" customFormat="1" ht="81" customHeight="1">
      <c r="A1" s="71" t="s">
        <v>97</v>
      </c>
      <c r="B1" s="71"/>
      <c r="C1" s="71"/>
      <c r="D1" s="71"/>
      <c r="E1" s="71"/>
      <c r="F1" s="71"/>
      <c r="G1" s="71"/>
      <c r="H1" s="71"/>
    </row>
    <row r="2" spans="1:8" s="5" customFormat="1" ht="25.5" customHeight="1">
      <c r="A2" s="72" t="s">
        <v>83</v>
      </c>
      <c r="B2" s="72"/>
      <c r="C2" s="72"/>
      <c r="D2" s="72"/>
      <c r="E2" s="72"/>
      <c r="F2" s="72"/>
      <c r="G2" s="72"/>
      <c r="H2" s="72"/>
    </row>
    <row r="3" spans="1:8" s="1" customFormat="1" ht="12.75">
      <c r="A3" s="73" t="s">
        <v>0</v>
      </c>
      <c r="B3" s="73"/>
      <c r="C3" s="73"/>
      <c r="D3" s="73"/>
      <c r="E3" s="73"/>
      <c r="F3" s="73"/>
      <c r="G3" s="73"/>
      <c r="H3" s="73"/>
    </row>
    <row r="4" spans="1:8" s="1" customFormat="1" ht="12.75">
      <c r="A4" s="74" t="s">
        <v>103</v>
      </c>
      <c r="B4" s="74"/>
      <c r="C4" s="74"/>
      <c r="D4" s="74"/>
      <c r="E4" s="74"/>
      <c r="F4" s="74"/>
      <c r="G4" s="74"/>
      <c r="H4" s="74"/>
    </row>
    <row r="5" spans="1:8" s="1" customFormat="1" ht="12.75">
      <c r="A5" s="7"/>
      <c r="B5" s="7"/>
      <c r="C5" s="7"/>
      <c r="D5" s="7"/>
      <c r="E5" s="7"/>
      <c r="F5" s="7"/>
      <c r="G5" s="7"/>
      <c r="H5" s="7"/>
    </row>
    <row r="6" spans="1:8" s="2" customFormat="1" ht="78.75" customHeight="1">
      <c r="A6" s="37" t="s">
        <v>1</v>
      </c>
      <c r="B6" s="37" t="s">
        <v>2</v>
      </c>
      <c r="C6" s="50" t="s">
        <v>3</v>
      </c>
      <c r="D6" s="50" t="s">
        <v>98</v>
      </c>
      <c r="E6" s="54" t="s">
        <v>102</v>
      </c>
      <c r="F6" s="49" t="s">
        <v>104</v>
      </c>
      <c r="G6" s="37" t="s">
        <v>60</v>
      </c>
      <c r="H6" s="37" t="s">
        <v>4</v>
      </c>
    </row>
    <row r="7" spans="1:8" s="12" customFormat="1" ht="29.25" customHeight="1">
      <c r="A7" s="9" t="s">
        <v>5</v>
      </c>
      <c r="B7" s="10" t="s">
        <v>6</v>
      </c>
      <c r="C7" s="15" t="s">
        <v>7</v>
      </c>
      <c r="D7" s="38">
        <f>D8+D11+D14+D15+D17+D23</f>
        <v>52729</v>
      </c>
      <c r="E7" s="32">
        <f>E8+E11+E14+E15+E17+E23</f>
        <v>24508.3</v>
      </c>
      <c r="F7" s="32">
        <f>F8+F11+F14+F15+F17+F23</f>
        <v>37733.5</v>
      </c>
      <c r="G7" s="32">
        <f>F7-E7</f>
        <v>13225.2</v>
      </c>
      <c r="H7" s="11">
        <f>F7/D7*100-100</f>
        <v>-28.438809763128447</v>
      </c>
    </row>
    <row r="8" spans="1:8" s="12" customFormat="1" ht="28.5" customHeight="1">
      <c r="A8" s="9">
        <v>1</v>
      </c>
      <c r="B8" s="10" t="s">
        <v>78</v>
      </c>
      <c r="C8" s="13" t="s">
        <v>9</v>
      </c>
      <c r="D8" s="38">
        <f>D9+D10</f>
        <v>18957</v>
      </c>
      <c r="E8" s="32">
        <f>E9+E10</f>
        <v>9478.5</v>
      </c>
      <c r="F8" s="32">
        <f>F9+F10</f>
        <v>21834.2</v>
      </c>
      <c r="G8" s="32">
        <f aca="true" t="shared" si="0" ref="G8:G13">F8-E8</f>
        <v>12355.7</v>
      </c>
      <c r="H8" s="11">
        <f aca="true" t="shared" si="1" ref="H8:H14">F8/D8*100-100</f>
        <v>15.177506989502547</v>
      </c>
    </row>
    <row r="9" spans="1:8" s="17" customFormat="1" ht="16.5" customHeight="1">
      <c r="A9" s="14" t="s">
        <v>42</v>
      </c>
      <c r="B9" s="15" t="s">
        <v>11</v>
      </c>
      <c r="C9" s="14" t="s">
        <v>9</v>
      </c>
      <c r="D9" s="29">
        <v>2362</v>
      </c>
      <c r="E9" s="28">
        <f>D9/2</f>
        <v>1181</v>
      </c>
      <c r="F9" s="28">
        <f>2040.7+372.5</f>
        <v>2413.2</v>
      </c>
      <c r="G9" s="28">
        <f t="shared" si="0"/>
        <v>1232.1999999999998</v>
      </c>
      <c r="H9" s="11">
        <f t="shared" si="1"/>
        <v>2.1676545300592664</v>
      </c>
    </row>
    <row r="10" spans="1:8" s="17" customFormat="1" ht="16.5" customHeight="1">
      <c r="A10" s="14" t="s">
        <v>44</v>
      </c>
      <c r="B10" s="15" t="s">
        <v>74</v>
      </c>
      <c r="C10" s="14" t="s">
        <v>9</v>
      </c>
      <c r="D10" s="29">
        <v>16595</v>
      </c>
      <c r="E10" s="28">
        <f>D10/2</f>
        <v>8297.5</v>
      </c>
      <c r="F10" s="28">
        <f>18160.2+1260.8</f>
        <v>19421</v>
      </c>
      <c r="G10" s="32">
        <f t="shared" si="0"/>
        <v>11123.5</v>
      </c>
      <c r="H10" s="11">
        <f t="shared" si="1"/>
        <v>17.029225670382658</v>
      </c>
    </row>
    <row r="11" spans="1:8" s="12" customFormat="1" ht="16.5" customHeight="1">
      <c r="A11" s="13" t="s">
        <v>12</v>
      </c>
      <c r="B11" s="10" t="s">
        <v>13</v>
      </c>
      <c r="C11" s="13" t="s">
        <v>9</v>
      </c>
      <c r="D11" s="38">
        <f>D12+D13</f>
        <v>26812</v>
      </c>
      <c r="E11" s="32">
        <f>E12+E13</f>
        <v>13406</v>
      </c>
      <c r="F11" s="32">
        <f>F12+F13</f>
        <v>13395.4</v>
      </c>
      <c r="G11" s="28">
        <f t="shared" si="0"/>
        <v>-10.600000000000364</v>
      </c>
      <c r="H11" s="11">
        <f t="shared" si="1"/>
        <v>-50.03953453677458</v>
      </c>
    </row>
    <row r="12" spans="1:8" s="17" customFormat="1" ht="16.5" customHeight="1">
      <c r="A12" s="14" t="s">
        <v>14</v>
      </c>
      <c r="B12" s="15" t="s">
        <v>15</v>
      </c>
      <c r="C12" s="14" t="s">
        <v>9</v>
      </c>
      <c r="D12" s="29">
        <v>24397</v>
      </c>
      <c r="E12" s="28">
        <f>D12/2</f>
        <v>12198.5</v>
      </c>
      <c r="F12" s="28">
        <f>10219.5+2021</f>
        <v>12240.5</v>
      </c>
      <c r="G12" s="28">
        <f t="shared" si="0"/>
        <v>42</v>
      </c>
      <c r="H12" s="11">
        <f t="shared" si="1"/>
        <v>-49.82784768619093</v>
      </c>
    </row>
    <row r="13" spans="1:8" s="17" customFormat="1" ht="15.75" customHeight="1">
      <c r="A13" s="14" t="s">
        <v>16</v>
      </c>
      <c r="B13" s="15" t="s">
        <v>47</v>
      </c>
      <c r="C13" s="14" t="s">
        <v>9</v>
      </c>
      <c r="D13" s="29">
        <v>2415</v>
      </c>
      <c r="E13" s="28">
        <f>D13/2</f>
        <v>1207.5</v>
      </c>
      <c r="F13" s="28">
        <f>578.8+124+350.8+101.3</f>
        <v>1154.8999999999999</v>
      </c>
      <c r="G13" s="28">
        <f t="shared" si="0"/>
        <v>-52.600000000000136</v>
      </c>
      <c r="H13" s="11">
        <f t="shared" si="1"/>
        <v>-52.178053830227746</v>
      </c>
    </row>
    <row r="14" spans="1:8" s="12" customFormat="1" ht="16.5" customHeight="1">
      <c r="A14" s="9">
        <v>3</v>
      </c>
      <c r="B14" s="10" t="s">
        <v>17</v>
      </c>
      <c r="C14" s="13" t="s">
        <v>9</v>
      </c>
      <c r="D14" s="38">
        <v>1496</v>
      </c>
      <c r="E14" s="32">
        <f>D14/2</f>
        <v>748</v>
      </c>
      <c r="F14" s="32">
        <v>739.2</v>
      </c>
      <c r="G14" s="32">
        <f>F14-E14</f>
        <v>-8.799999999999955</v>
      </c>
      <c r="H14" s="11">
        <f t="shared" si="1"/>
        <v>-50.588235294117645</v>
      </c>
    </row>
    <row r="15" spans="1:8" s="12" customFormat="1" ht="16.5" customHeight="1">
      <c r="A15" s="9">
        <v>4</v>
      </c>
      <c r="B15" s="10" t="s">
        <v>61</v>
      </c>
      <c r="C15" s="13"/>
      <c r="D15" s="38">
        <v>3563</v>
      </c>
      <c r="E15" s="32">
        <v>0</v>
      </c>
      <c r="F15" s="32">
        <v>0</v>
      </c>
      <c r="G15" s="28">
        <f>F15-E15</f>
        <v>0</v>
      </c>
      <c r="H15" s="16"/>
    </row>
    <row r="16" spans="1:8" s="12" customFormat="1" ht="38.25" customHeight="1">
      <c r="A16" s="14" t="s">
        <v>84</v>
      </c>
      <c r="B16" s="15" t="s">
        <v>85</v>
      </c>
      <c r="C16" s="13"/>
      <c r="D16" s="29">
        <v>3563</v>
      </c>
      <c r="E16" s="28">
        <v>0</v>
      </c>
      <c r="F16" s="28"/>
      <c r="G16" s="28">
        <f>F16-E16</f>
        <v>0</v>
      </c>
      <c r="H16" s="16"/>
    </row>
    <row r="17" spans="1:8" s="12" customFormat="1" ht="17.25" customHeight="1">
      <c r="A17" s="9">
        <v>5</v>
      </c>
      <c r="B17" s="10" t="s">
        <v>55</v>
      </c>
      <c r="C17" s="13" t="s">
        <v>9</v>
      </c>
      <c r="D17" s="38">
        <f>D18+D19+D20</f>
        <v>1457</v>
      </c>
      <c r="E17" s="32">
        <f>E18+E19+E20</f>
        <v>725.3</v>
      </c>
      <c r="F17" s="32">
        <f>F18+F19+F20+F21+F22</f>
        <v>1467.4</v>
      </c>
      <c r="G17" s="32">
        <f>F17-E17</f>
        <v>742.1000000000001</v>
      </c>
      <c r="H17" s="11">
        <f>F17/D17*100-100</f>
        <v>0.7137954701441345</v>
      </c>
    </row>
    <row r="18" spans="1:8" s="17" customFormat="1" ht="16.5" customHeight="1">
      <c r="A18" s="14" t="s">
        <v>21</v>
      </c>
      <c r="B18" s="15" t="s">
        <v>24</v>
      </c>
      <c r="C18" s="14" t="s">
        <v>9</v>
      </c>
      <c r="D18" s="29">
        <v>19</v>
      </c>
      <c r="E18" s="28">
        <v>6.3</v>
      </c>
      <c r="F18" s="28">
        <f>4.8</f>
        <v>4.8</v>
      </c>
      <c r="G18" s="28">
        <f aca="true" t="shared" si="2" ref="G18:G27">F18-E18</f>
        <v>-1.5</v>
      </c>
      <c r="H18" s="16"/>
    </row>
    <row r="19" spans="1:8" s="17" customFormat="1" ht="25.5">
      <c r="A19" s="14" t="s">
        <v>23</v>
      </c>
      <c r="B19" s="15" t="s">
        <v>22</v>
      </c>
      <c r="C19" s="14" t="s">
        <v>9</v>
      </c>
      <c r="D19" s="29">
        <v>1402</v>
      </c>
      <c r="E19" s="28">
        <f>D19/2</f>
        <v>701</v>
      </c>
      <c r="F19" s="28">
        <v>701</v>
      </c>
      <c r="G19" s="28">
        <f t="shared" si="2"/>
        <v>0</v>
      </c>
      <c r="H19" s="11">
        <f>F19/D19*100-100</f>
        <v>-50</v>
      </c>
    </row>
    <row r="20" spans="1:8" s="17" customFormat="1" ht="38.25">
      <c r="A20" s="14" t="s">
        <v>57</v>
      </c>
      <c r="B20" s="15" t="s">
        <v>79</v>
      </c>
      <c r="C20" s="14" t="s">
        <v>9</v>
      </c>
      <c r="D20" s="29">
        <v>36</v>
      </c>
      <c r="E20" s="28">
        <f>D20/2</f>
        <v>18</v>
      </c>
      <c r="F20" s="28">
        <f>18.9+0.7</f>
        <v>19.599999999999998</v>
      </c>
      <c r="G20" s="28">
        <f t="shared" si="2"/>
        <v>1.5999999999999979</v>
      </c>
      <c r="H20" s="11">
        <f>F20/D20*100-100</f>
        <v>-45.55555555555556</v>
      </c>
    </row>
    <row r="21" spans="1:8" s="17" customFormat="1" ht="25.5">
      <c r="A21" s="14" t="s">
        <v>58</v>
      </c>
      <c r="B21" s="15" t="s">
        <v>81</v>
      </c>
      <c r="C21" s="14" t="s">
        <v>9</v>
      </c>
      <c r="D21" s="29"/>
      <c r="E21" s="28"/>
      <c r="F21" s="28">
        <f>336.2+220.3</f>
        <v>556.5</v>
      </c>
      <c r="G21" s="28">
        <f t="shared" si="2"/>
        <v>556.5</v>
      </c>
      <c r="H21" s="16"/>
    </row>
    <row r="22" spans="1:8" s="17" customFormat="1" ht="38.25">
      <c r="A22" s="14" t="s">
        <v>101</v>
      </c>
      <c r="B22" s="15" t="s">
        <v>99</v>
      </c>
      <c r="C22" s="14"/>
      <c r="D22" s="29"/>
      <c r="E22" s="28"/>
      <c r="F22" s="28">
        <v>185.5</v>
      </c>
      <c r="G22" s="28">
        <f t="shared" si="2"/>
        <v>185.5</v>
      </c>
      <c r="H22" s="16"/>
    </row>
    <row r="23" spans="1:8" s="12" customFormat="1" ht="28.5" customHeight="1">
      <c r="A23" s="9">
        <v>6</v>
      </c>
      <c r="B23" s="10" t="s">
        <v>18</v>
      </c>
      <c r="C23" s="13" t="s">
        <v>9</v>
      </c>
      <c r="D23" s="38">
        <f>D24+D25</f>
        <v>444</v>
      </c>
      <c r="E23" s="32">
        <f>E24+E25</f>
        <v>150.5</v>
      </c>
      <c r="F23" s="32">
        <f>F24+F25</f>
        <v>297.3</v>
      </c>
      <c r="G23" s="32">
        <f t="shared" si="2"/>
        <v>146.8</v>
      </c>
      <c r="H23" s="11">
        <f>F23/D23*100-100</f>
        <v>-33.04054054054055</v>
      </c>
    </row>
    <row r="24" spans="1:8" s="17" customFormat="1" ht="34.5" customHeight="1">
      <c r="A24" s="14" t="s">
        <v>49</v>
      </c>
      <c r="B24" s="15" t="s">
        <v>19</v>
      </c>
      <c r="C24" s="13" t="s">
        <v>9</v>
      </c>
      <c r="D24" s="29">
        <v>301</v>
      </c>
      <c r="E24" s="28">
        <f>D24/2</f>
        <v>150.5</v>
      </c>
      <c r="F24" s="28">
        <v>297.3</v>
      </c>
      <c r="G24" s="28">
        <f t="shared" si="2"/>
        <v>146.8</v>
      </c>
      <c r="H24" s="11">
        <f>F24/D24*100-100</f>
        <v>-1.2292358803986758</v>
      </c>
    </row>
    <row r="25" spans="1:8" s="17" customFormat="1" ht="25.5">
      <c r="A25" s="14" t="s">
        <v>59</v>
      </c>
      <c r="B25" s="15" t="s">
        <v>75</v>
      </c>
      <c r="C25" s="13" t="s">
        <v>9</v>
      </c>
      <c r="D25" s="29">
        <v>143</v>
      </c>
      <c r="E25" s="28">
        <v>0</v>
      </c>
      <c r="F25" s="28"/>
      <c r="G25" s="28">
        <f t="shared" si="2"/>
        <v>0</v>
      </c>
      <c r="H25" s="16"/>
    </row>
    <row r="26" spans="1:8" s="12" customFormat="1" ht="18.75" customHeight="1">
      <c r="A26" s="13" t="s">
        <v>25</v>
      </c>
      <c r="B26" s="10" t="s">
        <v>26</v>
      </c>
      <c r="C26" s="13" t="s">
        <v>9</v>
      </c>
      <c r="D26" s="38">
        <v>52730</v>
      </c>
      <c r="E26" s="32">
        <f>E7</f>
        <v>24508.3</v>
      </c>
      <c r="F26" s="32">
        <f>F7</f>
        <v>37733.5</v>
      </c>
      <c r="G26" s="32">
        <f t="shared" si="2"/>
        <v>13225.2</v>
      </c>
      <c r="H26" s="11">
        <f>F26/D26*100-100</f>
        <v>-28.440166887919588</v>
      </c>
    </row>
    <row r="27" spans="1:8" s="17" customFormat="1" ht="18.75" customHeight="1">
      <c r="A27" s="9" t="s">
        <v>28</v>
      </c>
      <c r="B27" s="15" t="s">
        <v>27</v>
      </c>
      <c r="C27" s="14" t="s">
        <v>9</v>
      </c>
      <c r="D27" s="29">
        <f>D28-D26</f>
        <v>0</v>
      </c>
      <c r="E27" s="28">
        <f>E28-E26</f>
        <v>1856.7000000000007</v>
      </c>
      <c r="F27" s="28">
        <f>F28-F26</f>
        <v>6675.199999999997</v>
      </c>
      <c r="G27" s="28">
        <f t="shared" si="2"/>
        <v>4818.499999999996</v>
      </c>
      <c r="H27" s="16"/>
    </row>
    <row r="28" spans="1:8" s="12" customFormat="1" ht="18.75" customHeight="1">
      <c r="A28" s="68" t="s">
        <v>30</v>
      </c>
      <c r="B28" s="10" t="s">
        <v>29</v>
      </c>
      <c r="C28" s="13" t="s">
        <v>9</v>
      </c>
      <c r="D28" s="38">
        <v>52730</v>
      </c>
      <c r="E28" s="32">
        <f>D28/2</f>
        <v>26365</v>
      </c>
      <c r="F28" s="32">
        <f>F30+F31</f>
        <v>44408.7</v>
      </c>
      <c r="G28" s="32">
        <f>F28-E28</f>
        <v>18043.699999999997</v>
      </c>
      <c r="H28" s="11">
        <f>F28/D28*100-100</f>
        <v>-15.780959605537646</v>
      </c>
    </row>
    <row r="29" spans="1:8" s="12" customFormat="1" ht="12.75">
      <c r="A29" s="69"/>
      <c r="B29" s="19" t="s">
        <v>10</v>
      </c>
      <c r="C29" s="57"/>
      <c r="D29" s="58"/>
      <c r="E29" s="59"/>
      <c r="F29" s="59"/>
      <c r="G29" s="32"/>
      <c r="H29" s="16"/>
    </row>
    <row r="30" spans="1:8" s="12" customFormat="1" ht="25.5">
      <c r="A30" s="69"/>
      <c r="B30" s="19" t="s">
        <v>94</v>
      </c>
      <c r="C30" s="57"/>
      <c r="D30" s="58"/>
      <c r="E30" s="59"/>
      <c r="F30" s="40">
        <v>7921.2</v>
      </c>
      <c r="G30" s="32"/>
      <c r="H30" s="16"/>
    </row>
    <row r="31" spans="1:8" s="12" customFormat="1" ht="25.5">
      <c r="A31" s="70"/>
      <c r="B31" s="19" t="s">
        <v>93</v>
      </c>
      <c r="C31" s="57"/>
      <c r="D31" s="58"/>
      <c r="E31" s="59"/>
      <c r="F31" s="40">
        <v>36487.5</v>
      </c>
      <c r="G31" s="32"/>
      <c r="H31" s="16"/>
    </row>
    <row r="32" spans="1:8" s="17" customFormat="1" ht="18.75" customHeight="1">
      <c r="A32" s="68" t="s">
        <v>33</v>
      </c>
      <c r="B32" s="61" t="s">
        <v>34</v>
      </c>
      <c r="C32" s="60" t="s">
        <v>32</v>
      </c>
      <c r="D32" s="59">
        <v>846.3</v>
      </c>
      <c r="E32" s="59">
        <f>D32/2</f>
        <v>423.15</v>
      </c>
      <c r="F32" s="62">
        <f>F34+F35</f>
        <v>712.7</v>
      </c>
      <c r="G32" s="32">
        <f>F32-E32</f>
        <v>289.55000000000007</v>
      </c>
      <c r="H32" s="11">
        <f>F32/D32*100-100</f>
        <v>-15.786364173460939</v>
      </c>
    </row>
    <row r="33" spans="1:8" s="17" customFormat="1" ht="12.75">
      <c r="A33" s="79"/>
      <c r="B33" s="19" t="s">
        <v>10</v>
      </c>
      <c r="C33" s="37"/>
      <c r="D33" s="40"/>
      <c r="E33" s="40"/>
      <c r="F33" s="44"/>
      <c r="G33" s="40"/>
      <c r="H33" s="16"/>
    </row>
    <row r="34" spans="1:8" s="17" customFormat="1" ht="25.5">
      <c r="A34" s="79"/>
      <c r="B34" s="19" t="s">
        <v>94</v>
      </c>
      <c r="C34" s="37"/>
      <c r="D34" s="40"/>
      <c r="E34" s="40"/>
      <c r="F34" s="44">
        <v>127.1</v>
      </c>
      <c r="G34" s="44"/>
      <c r="H34" s="16"/>
    </row>
    <row r="35" spans="1:8" s="17" customFormat="1" ht="25.5">
      <c r="A35" s="80"/>
      <c r="B35" s="19" t="s">
        <v>93</v>
      </c>
      <c r="C35" s="37"/>
      <c r="D35" s="40"/>
      <c r="E35" s="40"/>
      <c r="F35" s="44">
        <v>585.6</v>
      </c>
      <c r="G35" s="44"/>
      <c r="H35" s="16"/>
    </row>
    <row r="36" spans="1:8" s="12" customFormat="1" ht="18" customHeight="1">
      <c r="A36" s="9" t="s">
        <v>35</v>
      </c>
      <c r="B36" s="10" t="s">
        <v>36</v>
      </c>
      <c r="C36" s="10" t="s">
        <v>37</v>
      </c>
      <c r="D36" s="21">
        <v>62.31</v>
      </c>
      <c r="E36" s="21">
        <v>62.31</v>
      </c>
      <c r="F36" s="21">
        <v>62.31</v>
      </c>
      <c r="G36" s="21">
        <f>F36-E36</f>
        <v>0</v>
      </c>
      <c r="H36" s="16">
        <f>F36/D36*100-100</f>
        <v>0</v>
      </c>
    </row>
    <row r="37" spans="1:8" s="17" customFormat="1" ht="14.25" customHeight="1" hidden="1">
      <c r="A37" s="8"/>
      <c r="B37" s="15" t="s">
        <v>39</v>
      </c>
      <c r="C37" s="8" t="s">
        <v>37</v>
      </c>
      <c r="D37" s="8"/>
      <c r="E37" s="8"/>
      <c r="F37" s="22">
        <f>F26/F32</f>
        <v>52.94443664936158</v>
      </c>
      <c r="G37" s="22">
        <f>F37-E36</f>
        <v>-9.365563350638425</v>
      </c>
      <c r="H37" s="16">
        <f>F37/D36*100-100</f>
        <v>-15.030594367899894</v>
      </c>
    </row>
    <row r="38" spans="1:8" s="17" customFormat="1" ht="16.5" customHeight="1">
      <c r="A38" s="75" t="s">
        <v>38</v>
      </c>
      <c r="B38" s="77" t="s">
        <v>86</v>
      </c>
      <c r="C38" s="34" t="s">
        <v>31</v>
      </c>
      <c r="D38" s="36">
        <v>10.59</v>
      </c>
      <c r="E38" s="36">
        <v>10.59</v>
      </c>
      <c r="F38" s="22">
        <v>10.59</v>
      </c>
      <c r="G38" s="43"/>
      <c r="H38" s="16"/>
    </row>
    <row r="39" spans="1:8" s="17" customFormat="1" ht="15" customHeight="1">
      <c r="A39" s="76"/>
      <c r="B39" s="78"/>
      <c r="C39" s="18" t="s">
        <v>32</v>
      </c>
      <c r="D39" s="36">
        <v>151.36</v>
      </c>
      <c r="E39" s="36">
        <f>D39/2</f>
        <v>75.68</v>
      </c>
      <c r="F39" s="22">
        <v>84.4</v>
      </c>
      <c r="G39" s="30">
        <f>F39-E39</f>
        <v>8.719999999999999</v>
      </c>
      <c r="H39" s="11">
        <f>F39/D39*100-100</f>
        <v>-44.23890063424947</v>
      </c>
    </row>
    <row r="40" spans="1:8" s="17" customFormat="1" ht="13.5" customHeight="1">
      <c r="A40" s="8"/>
      <c r="B40" s="15" t="s">
        <v>62</v>
      </c>
      <c r="C40" s="8"/>
      <c r="D40" s="8"/>
      <c r="E40" s="8"/>
      <c r="F40" s="22"/>
      <c r="G40" s="22"/>
      <c r="H40" s="16"/>
    </row>
    <row r="41" spans="1:8" s="17" customFormat="1" ht="27" customHeight="1">
      <c r="A41" s="8">
        <v>7</v>
      </c>
      <c r="B41" s="15" t="s">
        <v>63</v>
      </c>
      <c r="C41" s="8" t="s">
        <v>64</v>
      </c>
      <c r="D41" s="8">
        <v>25</v>
      </c>
      <c r="E41" s="8">
        <v>25</v>
      </c>
      <c r="F41" s="16">
        <v>25</v>
      </c>
      <c r="G41" s="16"/>
      <c r="H41" s="16"/>
    </row>
    <row r="42" spans="1:8" s="17" customFormat="1" ht="12.75">
      <c r="A42" s="8"/>
      <c r="B42" s="39" t="s">
        <v>69</v>
      </c>
      <c r="C42" s="8"/>
      <c r="D42" s="8"/>
      <c r="E42" s="8"/>
      <c r="F42" s="16"/>
      <c r="G42" s="16"/>
      <c r="H42" s="16"/>
    </row>
    <row r="43" spans="1:8" s="17" customFormat="1" ht="12.75">
      <c r="A43" s="14" t="s">
        <v>70</v>
      </c>
      <c r="B43" s="35" t="s">
        <v>76</v>
      </c>
      <c r="C43" s="8"/>
      <c r="D43" s="8">
        <f>D41</f>
        <v>25</v>
      </c>
      <c r="E43" s="8">
        <v>25</v>
      </c>
      <c r="F43" s="16">
        <f>F41</f>
        <v>25</v>
      </c>
      <c r="G43" s="16"/>
      <c r="H43" s="16"/>
    </row>
    <row r="44" spans="1:8" s="17" customFormat="1" ht="13.5" customHeight="1">
      <c r="A44" s="14" t="s">
        <v>71</v>
      </c>
      <c r="B44" s="35" t="s">
        <v>77</v>
      </c>
      <c r="C44" s="8"/>
      <c r="D44" s="8">
        <v>0</v>
      </c>
      <c r="E44" s="8">
        <v>0</v>
      </c>
      <c r="F44" s="16">
        <v>0</v>
      </c>
      <c r="G44" s="16"/>
      <c r="H44" s="16"/>
    </row>
    <row r="45" spans="1:8" s="17" customFormat="1" ht="27" customHeight="1">
      <c r="A45" s="8">
        <v>8</v>
      </c>
      <c r="B45" s="15" t="s">
        <v>65</v>
      </c>
      <c r="C45" s="8" t="s">
        <v>66</v>
      </c>
      <c r="D45" s="29">
        <f>D12/D41*1000/12</f>
        <v>81323.33333333333</v>
      </c>
      <c r="E45" s="29">
        <f>E12/E41/6*1000</f>
        <v>81323.33333333334</v>
      </c>
      <c r="F45" s="29">
        <f>F12/F41/6*1000</f>
        <v>81603.33333333334</v>
      </c>
      <c r="G45" s="29">
        <f>F45-D45</f>
        <v>280.00000000001455</v>
      </c>
      <c r="H45" s="11">
        <f>F45/D45*100-100</f>
        <v>0.3443046276181576</v>
      </c>
    </row>
    <row r="46" spans="1:8" s="17" customFormat="1" ht="12.75">
      <c r="A46" s="8"/>
      <c r="B46" s="39" t="s">
        <v>69</v>
      </c>
      <c r="C46" s="8"/>
      <c r="D46" s="8"/>
      <c r="E46" s="8"/>
      <c r="F46" s="16"/>
      <c r="G46" s="16"/>
      <c r="H46" s="16"/>
    </row>
    <row r="47" spans="1:8" s="17" customFormat="1" ht="12.75">
      <c r="A47" s="14" t="s">
        <v>72</v>
      </c>
      <c r="B47" s="35" t="s">
        <v>76</v>
      </c>
      <c r="C47" s="8"/>
      <c r="D47" s="29">
        <f>D45</f>
        <v>81323.33333333333</v>
      </c>
      <c r="E47" s="29">
        <f>E45</f>
        <v>81323.33333333334</v>
      </c>
      <c r="F47" s="29">
        <f>F45</f>
        <v>81603.33333333334</v>
      </c>
      <c r="G47" s="29">
        <f>F47-D47</f>
        <v>280.00000000001455</v>
      </c>
      <c r="H47" s="11">
        <f>F47/D47*100-100</f>
        <v>0.3443046276181576</v>
      </c>
    </row>
    <row r="48" spans="1:8" s="17" customFormat="1" ht="12.75" customHeight="1">
      <c r="A48" s="14" t="s">
        <v>73</v>
      </c>
      <c r="B48" s="35" t="s">
        <v>77</v>
      </c>
      <c r="C48" s="15"/>
      <c r="D48" s="29">
        <v>0</v>
      </c>
      <c r="E48" s="29">
        <v>0</v>
      </c>
      <c r="F48" s="29">
        <v>0</v>
      </c>
      <c r="G48" s="16"/>
      <c r="H48" s="16"/>
    </row>
    <row r="49" spans="1:8" s="17" customFormat="1" ht="13.5" customHeight="1">
      <c r="A49" s="23"/>
      <c r="B49" s="24"/>
      <c r="C49" s="24"/>
      <c r="D49" s="23"/>
      <c r="E49" s="23"/>
      <c r="F49" s="25"/>
      <c r="G49" s="25"/>
      <c r="H49" s="26"/>
    </row>
    <row r="50" spans="1:8" s="17" customFormat="1" ht="13.5" customHeight="1">
      <c r="A50" s="23"/>
      <c r="B50" s="24"/>
      <c r="C50" s="24"/>
      <c r="D50" s="23"/>
      <c r="E50" s="23"/>
      <c r="F50" s="25"/>
      <c r="G50" s="25"/>
      <c r="H50" s="26"/>
    </row>
    <row r="51" spans="2:8" s="1" customFormat="1" ht="12.75" hidden="1">
      <c r="B51" s="1" t="s">
        <v>40</v>
      </c>
      <c r="D51" s="41"/>
      <c r="E51" s="45" t="s">
        <v>80</v>
      </c>
      <c r="F51" s="45"/>
      <c r="G51" s="45"/>
      <c r="H51" s="41"/>
    </row>
    <row r="52" spans="4:8" s="1" customFormat="1" ht="12.75">
      <c r="D52" s="41"/>
      <c r="E52" s="45"/>
      <c r="F52" s="45"/>
      <c r="G52" s="45"/>
      <c r="H52" s="41"/>
    </row>
    <row r="53" spans="4:8" s="1" customFormat="1" ht="12.75">
      <c r="D53" s="41"/>
      <c r="E53" s="45"/>
      <c r="F53" s="45"/>
      <c r="G53" s="45"/>
      <c r="H53" s="41"/>
    </row>
  </sheetData>
  <sheetProtection/>
  <mergeCells count="8">
    <mergeCell ref="A28:A31"/>
    <mergeCell ref="A1:H1"/>
    <mergeCell ref="A2:H2"/>
    <mergeCell ref="A3:H3"/>
    <mergeCell ref="A4:H4"/>
    <mergeCell ref="A38:A39"/>
    <mergeCell ref="B38:B39"/>
    <mergeCell ref="A32:A35"/>
  </mergeCells>
  <printOptions/>
  <pageMargins left="0.7874015748031497" right="0.1968503937007874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="150" zoomScaleNormal="150" zoomScaleSheetLayoutView="100" zoomScalePageLayoutView="0" workbookViewId="0" topLeftCell="A1">
      <selection activeCell="F7" sqref="F7"/>
    </sheetView>
  </sheetViews>
  <sheetFormatPr defaultColWidth="9.00390625" defaultRowHeight="12.75"/>
  <cols>
    <col min="1" max="1" width="5.125" style="0" customWidth="1"/>
    <col min="2" max="2" width="26.875" style="0" customWidth="1"/>
    <col min="3" max="3" width="8.75390625" style="0" customWidth="1"/>
    <col min="4" max="4" width="12.25390625" style="0" customWidth="1"/>
    <col min="5" max="5" width="1.25" style="0" hidden="1" customWidth="1"/>
    <col min="6" max="6" width="14.125" style="0" customWidth="1"/>
    <col min="7" max="7" width="0.2421875" style="0" hidden="1" customWidth="1"/>
    <col min="8" max="8" width="8.25390625" style="0" customWidth="1"/>
  </cols>
  <sheetData>
    <row r="1" spans="1:9" s="1" customFormat="1" ht="63.75" customHeight="1">
      <c r="A1" s="71" t="s">
        <v>97</v>
      </c>
      <c r="B1" s="71"/>
      <c r="C1" s="71"/>
      <c r="D1" s="71"/>
      <c r="E1" s="71"/>
      <c r="F1" s="71"/>
      <c r="G1" s="71"/>
      <c r="H1" s="71"/>
      <c r="I1" s="3"/>
    </row>
    <row r="2" spans="1:8" s="1" customFormat="1" ht="6.75" customHeight="1">
      <c r="A2" s="4"/>
      <c r="B2" s="4"/>
      <c r="C2" s="4"/>
      <c r="D2" s="4"/>
      <c r="E2" s="4"/>
      <c r="F2" s="4"/>
      <c r="G2" s="4"/>
      <c r="H2" s="4"/>
    </row>
    <row r="3" spans="1:8" s="5" customFormat="1" ht="14.25" customHeight="1">
      <c r="A3" s="72" t="s">
        <v>68</v>
      </c>
      <c r="B3" s="72"/>
      <c r="C3" s="72"/>
      <c r="D3" s="72"/>
      <c r="E3" s="72"/>
      <c r="F3" s="72"/>
      <c r="G3" s="72"/>
      <c r="H3" s="72"/>
    </row>
    <row r="4" spans="1:8" s="1" customFormat="1" ht="12.75">
      <c r="A4" s="73" t="s">
        <v>0</v>
      </c>
      <c r="B4" s="73"/>
      <c r="C4" s="73"/>
      <c r="D4" s="73"/>
      <c r="E4" s="73"/>
      <c r="F4" s="73"/>
      <c r="G4" s="73"/>
      <c r="H4" s="73"/>
    </row>
    <row r="5" spans="1:8" s="1" customFormat="1" ht="12.75">
      <c r="A5" s="74" t="s">
        <v>103</v>
      </c>
      <c r="B5" s="74"/>
      <c r="C5" s="74"/>
      <c r="D5" s="74"/>
      <c r="E5" s="74"/>
      <c r="F5" s="74"/>
      <c r="G5" s="74"/>
      <c r="H5" s="74"/>
    </row>
    <row r="6" spans="1:8" s="1" customFormat="1" ht="12.75">
      <c r="A6" s="7"/>
      <c r="B6" s="7"/>
      <c r="C6" s="7"/>
      <c r="D6" s="7"/>
      <c r="E6" s="7"/>
      <c r="F6" s="7"/>
      <c r="G6" s="7"/>
      <c r="H6" s="7"/>
    </row>
    <row r="7" spans="1:8" s="2" customFormat="1" ht="69" customHeight="1">
      <c r="A7" s="37" t="s">
        <v>1</v>
      </c>
      <c r="B7" s="37" t="s">
        <v>2</v>
      </c>
      <c r="C7" s="50" t="s">
        <v>3</v>
      </c>
      <c r="D7" s="50" t="s">
        <v>98</v>
      </c>
      <c r="E7" s="54" t="s">
        <v>102</v>
      </c>
      <c r="F7" s="49" t="s">
        <v>104</v>
      </c>
      <c r="G7" s="37" t="s">
        <v>60</v>
      </c>
      <c r="H7" s="37" t="s">
        <v>4</v>
      </c>
    </row>
    <row r="8" spans="1:8" s="12" customFormat="1" ht="28.5" customHeight="1">
      <c r="A8" s="9" t="s">
        <v>5</v>
      </c>
      <c r="B8" s="10" t="s">
        <v>6</v>
      </c>
      <c r="C8" s="8" t="s">
        <v>7</v>
      </c>
      <c r="D8" s="38">
        <f>D9+D12+D16+D17</f>
        <v>10429</v>
      </c>
      <c r="E8" s="32">
        <f>E9+E12+E16+E17</f>
        <v>5215</v>
      </c>
      <c r="F8" s="32">
        <f>F9+F12+F16+F17</f>
        <v>7499.9</v>
      </c>
      <c r="G8" s="32">
        <f>F8-E8</f>
        <v>2284.8999999999996</v>
      </c>
      <c r="H8" s="11">
        <f>F8/D8*100-100</f>
        <v>-28.086106050436285</v>
      </c>
    </row>
    <row r="9" spans="1:8" s="12" customFormat="1" ht="14.25" customHeight="1">
      <c r="A9" s="9">
        <v>1</v>
      </c>
      <c r="B9" s="10" t="s">
        <v>8</v>
      </c>
      <c r="C9" s="13" t="s">
        <v>9</v>
      </c>
      <c r="D9" s="38">
        <f>D11</f>
        <v>799</v>
      </c>
      <c r="E9" s="32">
        <f>E11</f>
        <v>400</v>
      </c>
      <c r="F9" s="32">
        <f>F11</f>
        <v>1891.6999999999998</v>
      </c>
      <c r="G9" s="32">
        <f>F9-E9</f>
        <v>1491.6999999999998</v>
      </c>
      <c r="H9" s="11">
        <f>F9/D9*100-100</f>
        <v>136.75844806007507</v>
      </c>
    </row>
    <row r="10" spans="1:8" s="17" customFormat="1" ht="14.25" customHeight="1">
      <c r="A10" s="14"/>
      <c r="B10" s="39" t="s">
        <v>10</v>
      </c>
      <c r="C10" s="14"/>
      <c r="D10" s="29"/>
      <c r="E10" s="28"/>
      <c r="F10" s="28"/>
      <c r="G10" s="32"/>
      <c r="H10" s="11"/>
    </row>
    <row r="11" spans="1:8" s="17" customFormat="1" ht="14.25" customHeight="1">
      <c r="A11" s="14" t="s">
        <v>42</v>
      </c>
      <c r="B11" s="15" t="s">
        <v>87</v>
      </c>
      <c r="C11" s="14" t="s">
        <v>9</v>
      </c>
      <c r="D11" s="29">
        <v>799</v>
      </c>
      <c r="E11" s="28">
        <v>400</v>
      </c>
      <c r="F11" s="28">
        <f>1676.1+215.6</f>
        <v>1891.6999999999998</v>
      </c>
      <c r="G11" s="29">
        <f>F11-E11</f>
        <v>1491.6999999999998</v>
      </c>
      <c r="H11" s="11">
        <f>F11/D11*100-100</f>
        <v>136.75844806007507</v>
      </c>
    </row>
    <row r="12" spans="1:8" s="12" customFormat="1" ht="27.75" customHeight="1">
      <c r="A12" s="13" t="s">
        <v>12</v>
      </c>
      <c r="B12" s="10" t="s">
        <v>13</v>
      </c>
      <c r="C12" s="13" t="s">
        <v>9</v>
      </c>
      <c r="D12" s="38">
        <f>D14+D15</f>
        <v>8868</v>
      </c>
      <c r="E12" s="32">
        <f>E14+E15</f>
        <v>4434</v>
      </c>
      <c r="F12" s="32">
        <f>F14+F15</f>
        <v>4960.2</v>
      </c>
      <c r="G12" s="32">
        <f>F12-E12</f>
        <v>526.1999999999998</v>
      </c>
      <c r="H12" s="11">
        <f>F12/D12*100-100</f>
        <v>-44.06630581867389</v>
      </c>
    </row>
    <row r="13" spans="1:8" s="17" customFormat="1" ht="14.25" customHeight="1">
      <c r="A13" s="14"/>
      <c r="B13" s="39" t="s">
        <v>10</v>
      </c>
      <c r="C13" s="15"/>
      <c r="D13" s="29"/>
      <c r="E13" s="28"/>
      <c r="F13" s="28"/>
      <c r="G13" s="32"/>
      <c r="H13" s="11"/>
    </row>
    <row r="14" spans="1:8" s="17" customFormat="1" ht="14.25" customHeight="1">
      <c r="A14" s="14" t="s">
        <v>14</v>
      </c>
      <c r="B14" s="15" t="s">
        <v>15</v>
      </c>
      <c r="C14" s="14" t="s">
        <v>9</v>
      </c>
      <c r="D14" s="29">
        <v>8069</v>
      </c>
      <c r="E14" s="28">
        <v>4034.5</v>
      </c>
      <c r="F14" s="28">
        <f>3829.4+706</f>
        <v>4535.4</v>
      </c>
      <c r="G14" s="28">
        <f>F14-E14</f>
        <v>500.89999999999964</v>
      </c>
      <c r="H14" s="11">
        <f>F14/D14*100-100</f>
        <v>-43.79229148593382</v>
      </c>
    </row>
    <row r="15" spans="1:8" s="17" customFormat="1" ht="14.25" customHeight="1">
      <c r="A15" s="14" t="s">
        <v>16</v>
      </c>
      <c r="B15" s="15" t="s">
        <v>47</v>
      </c>
      <c r="C15" s="14" t="s">
        <v>9</v>
      </c>
      <c r="D15" s="56">
        <v>799</v>
      </c>
      <c r="E15" s="28">
        <v>399.5</v>
      </c>
      <c r="F15" s="28">
        <f>346.8+78</f>
        <v>424.8</v>
      </c>
      <c r="G15" s="28">
        <f>F15-E15</f>
        <v>25.30000000000001</v>
      </c>
      <c r="H15" s="11">
        <f>F15/D15*100-100</f>
        <v>-46.833541927409264</v>
      </c>
    </row>
    <row r="16" spans="1:8" s="12" customFormat="1" ht="14.25" customHeight="1">
      <c r="A16" s="9">
        <v>3</v>
      </c>
      <c r="B16" s="10" t="s">
        <v>17</v>
      </c>
      <c r="C16" s="13" t="s">
        <v>9</v>
      </c>
      <c r="D16" s="38">
        <v>332</v>
      </c>
      <c r="E16" s="32">
        <v>166</v>
      </c>
      <c r="F16" s="32">
        <v>149.3</v>
      </c>
      <c r="G16" s="32">
        <f>F16-E16</f>
        <v>-16.69999999999999</v>
      </c>
      <c r="H16" s="11">
        <f>F16/D16*100-100</f>
        <v>-55.03012048192771</v>
      </c>
    </row>
    <row r="17" spans="1:8" s="12" customFormat="1" ht="14.25" customHeight="1">
      <c r="A17" s="9">
        <v>4</v>
      </c>
      <c r="B17" s="10" t="s">
        <v>55</v>
      </c>
      <c r="C17" s="13" t="s">
        <v>9</v>
      </c>
      <c r="D17" s="38">
        <f>D19+D20+D21</f>
        <v>430</v>
      </c>
      <c r="E17" s="32">
        <f>E19+E20+E21</f>
        <v>215</v>
      </c>
      <c r="F17" s="32">
        <f>F19+F20+F21+F22</f>
        <v>498.70000000000005</v>
      </c>
      <c r="G17" s="32">
        <f>F17-E17</f>
        <v>283.70000000000005</v>
      </c>
      <c r="H17" s="11">
        <f>F17/D17*100-100</f>
        <v>15.976744186046531</v>
      </c>
    </row>
    <row r="18" spans="1:8" s="17" customFormat="1" ht="12.75">
      <c r="A18" s="15"/>
      <c r="B18" s="39" t="s">
        <v>10</v>
      </c>
      <c r="C18" s="15"/>
      <c r="D18" s="29"/>
      <c r="E18" s="28"/>
      <c r="F18" s="28"/>
      <c r="G18" s="32"/>
      <c r="H18" s="11"/>
    </row>
    <row r="19" spans="1:8" s="17" customFormat="1" ht="25.5">
      <c r="A19" s="14" t="s">
        <v>84</v>
      </c>
      <c r="B19" s="15" t="s">
        <v>56</v>
      </c>
      <c r="C19" s="14" t="s">
        <v>9</v>
      </c>
      <c r="D19" s="29">
        <v>250</v>
      </c>
      <c r="E19" s="28">
        <v>125</v>
      </c>
      <c r="F19" s="28">
        <f>97.2+42.6</f>
        <v>139.8</v>
      </c>
      <c r="G19" s="28">
        <f aca="true" t="shared" si="0" ref="G19:G29">F19-E19</f>
        <v>14.800000000000011</v>
      </c>
      <c r="H19" s="11">
        <f>F19/D19*100-100</f>
        <v>-44.08</v>
      </c>
    </row>
    <row r="20" spans="1:8" s="17" customFormat="1" ht="24.75" customHeight="1">
      <c r="A20" s="14" t="s">
        <v>88</v>
      </c>
      <c r="B20" s="15" t="s">
        <v>79</v>
      </c>
      <c r="C20" s="14" t="s">
        <v>9</v>
      </c>
      <c r="D20" s="29">
        <f>180</f>
        <v>180</v>
      </c>
      <c r="E20" s="28">
        <v>90</v>
      </c>
      <c r="F20" s="28">
        <f>71.9+23.1</f>
        <v>95</v>
      </c>
      <c r="G20" s="28">
        <f t="shared" si="0"/>
        <v>5</v>
      </c>
      <c r="H20" s="11">
        <f>F20/D20*100-100</f>
        <v>-47.22222222222222</v>
      </c>
    </row>
    <row r="21" spans="1:8" s="17" customFormat="1" ht="25.5">
      <c r="A21" s="14" t="s">
        <v>89</v>
      </c>
      <c r="B21" s="15" t="s">
        <v>81</v>
      </c>
      <c r="C21" s="14" t="s">
        <v>9</v>
      </c>
      <c r="D21" s="29"/>
      <c r="E21" s="28"/>
      <c r="F21" s="28">
        <f>121.9+73</f>
        <v>194.9</v>
      </c>
      <c r="G21" s="28">
        <f t="shared" si="0"/>
        <v>194.9</v>
      </c>
      <c r="H21" s="11"/>
    </row>
    <row r="22" spans="1:8" s="17" customFormat="1" ht="38.25">
      <c r="A22" s="14" t="s">
        <v>100</v>
      </c>
      <c r="B22" s="15" t="s">
        <v>99</v>
      </c>
      <c r="C22" s="14"/>
      <c r="D22" s="29"/>
      <c r="E22" s="28"/>
      <c r="F22" s="28">
        <v>69</v>
      </c>
      <c r="G22" s="28">
        <f t="shared" si="0"/>
        <v>69</v>
      </c>
      <c r="H22" s="11"/>
    </row>
    <row r="23" spans="1:8" s="12" customFormat="1" ht="15" customHeight="1">
      <c r="A23" s="13" t="s">
        <v>25</v>
      </c>
      <c r="B23" s="10" t="s">
        <v>26</v>
      </c>
      <c r="C23" s="13" t="s">
        <v>9</v>
      </c>
      <c r="D23" s="38">
        <v>10430</v>
      </c>
      <c r="E23" s="32">
        <f>E8</f>
        <v>5215</v>
      </c>
      <c r="F23" s="32">
        <f>F8</f>
        <v>7499.9</v>
      </c>
      <c r="G23" s="32">
        <f t="shared" si="0"/>
        <v>2284.8999999999996</v>
      </c>
      <c r="H23" s="11">
        <f>F23/D23*100-100</f>
        <v>-28.093000958772777</v>
      </c>
    </row>
    <row r="24" spans="1:8" s="17" customFormat="1" ht="12.75">
      <c r="A24" s="8" t="s">
        <v>28</v>
      </c>
      <c r="B24" s="15" t="s">
        <v>27</v>
      </c>
      <c r="C24" s="14" t="s">
        <v>9</v>
      </c>
      <c r="D24" s="29">
        <v>0</v>
      </c>
      <c r="E24" s="28">
        <f>E25-E23</f>
        <v>0</v>
      </c>
      <c r="F24" s="28">
        <f>F25-F23</f>
        <v>-3097.3999999999996</v>
      </c>
      <c r="G24" s="32">
        <f t="shared" si="0"/>
        <v>-3097.3999999999996</v>
      </c>
      <c r="H24" s="11"/>
    </row>
    <row r="25" spans="1:8" s="12" customFormat="1" ht="14.25" customHeight="1">
      <c r="A25" s="68" t="s">
        <v>30</v>
      </c>
      <c r="B25" s="10" t="s">
        <v>29</v>
      </c>
      <c r="C25" s="13" t="s">
        <v>9</v>
      </c>
      <c r="D25" s="38">
        <v>10430</v>
      </c>
      <c r="E25" s="32">
        <f>D25/2</f>
        <v>5215</v>
      </c>
      <c r="F25" s="32">
        <f>F27+F28</f>
        <v>4402.5</v>
      </c>
      <c r="G25" s="32">
        <f t="shared" si="0"/>
        <v>-812.5</v>
      </c>
      <c r="H25" s="11">
        <f>F25/D25*100-100</f>
        <v>-57.79002876318312</v>
      </c>
    </row>
    <row r="26" spans="1:8" s="12" customFormat="1" ht="14.25" customHeight="1">
      <c r="A26" s="69"/>
      <c r="B26" s="19" t="s">
        <v>10</v>
      </c>
      <c r="C26" s="13"/>
      <c r="D26" s="38"/>
      <c r="E26" s="32"/>
      <c r="F26" s="32"/>
      <c r="G26" s="32"/>
      <c r="H26" s="11"/>
    </row>
    <row r="27" spans="1:8" s="12" customFormat="1" ht="14.25" customHeight="1">
      <c r="A27" s="69"/>
      <c r="B27" s="19" t="s">
        <v>95</v>
      </c>
      <c r="C27" s="13"/>
      <c r="D27" s="38"/>
      <c r="E27" s="32"/>
      <c r="F27" s="28">
        <v>3504.9</v>
      </c>
      <c r="G27" s="32"/>
      <c r="H27" s="11"/>
    </row>
    <row r="28" spans="1:8" s="12" customFormat="1" ht="25.5">
      <c r="A28" s="70"/>
      <c r="B28" s="19" t="s">
        <v>93</v>
      </c>
      <c r="C28" s="13"/>
      <c r="D28" s="38"/>
      <c r="E28" s="32"/>
      <c r="F28" s="28">
        <v>897.6</v>
      </c>
      <c r="G28" s="32"/>
      <c r="H28" s="11"/>
    </row>
    <row r="29" spans="1:8" s="17" customFormat="1" ht="16.5" customHeight="1">
      <c r="A29" s="68" t="s">
        <v>33</v>
      </c>
      <c r="B29" s="63" t="s">
        <v>34</v>
      </c>
      <c r="C29" s="9" t="s">
        <v>32</v>
      </c>
      <c r="D29" s="32">
        <v>252.1</v>
      </c>
      <c r="E29" s="32">
        <f>D29/2</f>
        <v>126.05</v>
      </c>
      <c r="F29" s="32">
        <f>F31+F32</f>
        <v>106.4</v>
      </c>
      <c r="G29" s="32">
        <f t="shared" si="0"/>
        <v>-19.64999999999999</v>
      </c>
      <c r="H29" s="11">
        <f>F29/D29*100-100</f>
        <v>-57.79452598175327</v>
      </c>
    </row>
    <row r="30" spans="1:8" s="17" customFormat="1" ht="12.75">
      <c r="A30" s="79"/>
      <c r="B30" s="19" t="s">
        <v>10</v>
      </c>
      <c r="C30" s="37"/>
      <c r="D30" s="40"/>
      <c r="E30" s="40"/>
      <c r="F30" s="44"/>
      <c r="G30" s="40"/>
      <c r="H30" s="16"/>
    </row>
    <row r="31" spans="1:8" s="17" customFormat="1" ht="15.75" customHeight="1">
      <c r="A31" s="79"/>
      <c r="B31" s="19" t="s">
        <v>95</v>
      </c>
      <c r="C31" s="37"/>
      <c r="D31" s="40"/>
      <c r="E31" s="40"/>
      <c r="F31" s="44">
        <v>84.7</v>
      </c>
      <c r="G31" s="44"/>
      <c r="H31" s="16"/>
    </row>
    <row r="32" spans="1:8" s="17" customFormat="1" ht="25.5">
      <c r="A32" s="80"/>
      <c r="B32" s="19" t="s">
        <v>93</v>
      </c>
      <c r="C32" s="37"/>
      <c r="D32" s="40"/>
      <c r="E32" s="40"/>
      <c r="F32" s="44">
        <v>21.7</v>
      </c>
      <c r="G32" s="44"/>
      <c r="H32" s="16"/>
    </row>
    <row r="33" spans="1:8" s="12" customFormat="1" ht="19.5" customHeight="1">
      <c r="A33" s="9" t="s">
        <v>35</v>
      </c>
      <c r="B33" s="10" t="s">
        <v>36</v>
      </c>
      <c r="C33" s="9" t="s">
        <v>37</v>
      </c>
      <c r="D33" s="9">
        <v>41.37</v>
      </c>
      <c r="E33" s="9">
        <v>41.37</v>
      </c>
      <c r="F33" s="21">
        <v>41.37</v>
      </c>
      <c r="G33" s="31">
        <f>F33-E33</f>
        <v>0</v>
      </c>
      <c r="H33" s="11">
        <f>F33/E33*100-100</f>
        <v>0</v>
      </c>
    </row>
    <row r="34" spans="1:8" s="17" customFormat="1" ht="14.25" customHeight="1" hidden="1">
      <c r="A34" s="8" t="s">
        <v>38</v>
      </c>
      <c r="B34" s="15" t="s">
        <v>39</v>
      </c>
      <c r="C34" s="8" t="s">
        <v>37</v>
      </c>
      <c r="D34" s="8"/>
      <c r="E34" s="15"/>
      <c r="F34" s="22">
        <f>F8/F29</f>
        <v>70.48778195488721</v>
      </c>
      <c r="G34" s="30">
        <f>F34-D33</f>
        <v>29.117781954887214</v>
      </c>
      <c r="H34" s="16">
        <f>F34/D33*100-100</f>
        <v>70.38380941476242</v>
      </c>
    </row>
    <row r="35" spans="1:8" s="17" customFormat="1" ht="12.75">
      <c r="A35" s="8"/>
      <c r="B35" s="15" t="s">
        <v>62</v>
      </c>
      <c r="C35" s="15"/>
      <c r="D35" s="15"/>
      <c r="E35" s="8"/>
      <c r="F35" s="8"/>
      <c r="G35" s="32"/>
      <c r="H35" s="11"/>
    </row>
    <row r="36" spans="1:8" s="17" customFormat="1" ht="25.5">
      <c r="A36" s="8">
        <v>5</v>
      </c>
      <c r="B36" s="15" t="s">
        <v>63</v>
      </c>
      <c r="C36" s="8" t="s">
        <v>64</v>
      </c>
      <c r="D36" s="8">
        <v>9</v>
      </c>
      <c r="E36" s="8">
        <v>9</v>
      </c>
      <c r="F36" s="8">
        <v>9</v>
      </c>
      <c r="G36" s="29">
        <f>F36-E36</f>
        <v>0</v>
      </c>
      <c r="H36" s="16">
        <f>F36/E36*100-100</f>
        <v>0</v>
      </c>
    </row>
    <row r="37" spans="1:8" s="17" customFormat="1" ht="12.75">
      <c r="A37" s="8"/>
      <c r="B37" s="39" t="s">
        <v>10</v>
      </c>
      <c r="C37" s="8"/>
      <c r="D37" s="8"/>
      <c r="E37" s="8"/>
      <c r="F37" s="8"/>
      <c r="G37" s="29"/>
      <c r="H37" s="16"/>
    </row>
    <row r="38" spans="1:8" s="17" customFormat="1" ht="12.75">
      <c r="A38" s="14" t="s">
        <v>21</v>
      </c>
      <c r="B38" s="15" t="s">
        <v>76</v>
      </c>
      <c r="C38" s="8"/>
      <c r="D38" s="8">
        <v>9</v>
      </c>
      <c r="E38" s="8">
        <v>9</v>
      </c>
      <c r="F38" s="8">
        <v>9</v>
      </c>
      <c r="G38" s="29">
        <f>F38-E38</f>
        <v>0</v>
      </c>
      <c r="H38" s="16">
        <f>H36</f>
        <v>0</v>
      </c>
    </row>
    <row r="39" spans="1:8" s="17" customFormat="1" ht="12.75">
      <c r="A39" s="14" t="s">
        <v>23</v>
      </c>
      <c r="B39" s="15" t="s">
        <v>77</v>
      </c>
      <c r="C39" s="8"/>
      <c r="D39" s="8">
        <v>0</v>
      </c>
      <c r="E39" s="8">
        <v>0</v>
      </c>
      <c r="F39" s="8">
        <v>0</v>
      </c>
      <c r="G39" s="28"/>
      <c r="H39" s="16"/>
    </row>
    <row r="40" spans="1:8" s="17" customFormat="1" ht="25.5">
      <c r="A40" s="8">
        <v>6</v>
      </c>
      <c r="B40" s="15" t="s">
        <v>65</v>
      </c>
      <c r="C40" s="8" t="s">
        <v>66</v>
      </c>
      <c r="D40" s="29">
        <v>74715</v>
      </c>
      <c r="E40" s="29">
        <f>D40</f>
        <v>74715</v>
      </c>
      <c r="F40" s="29">
        <f>F14/F36/6*1000</f>
        <v>83988.88888888888</v>
      </c>
      <c r="G40" s="29">
        <f>F40-E40</f>
        <v>9273.888888888876</v>
      </c>
      <c r="H40" s="11">
        <f>F40/D40*100-100</f>
        <v>12.412352123253527</v>
      </c>
    </row>
    <row r="41" spans="1:8" s="17" customFormat="1" ht="12.75">
      <c r="A41" s="8"/>
      <c r="B41" s="39" t="s">
        <v>10</v>
      </c>
      <c r="C41" s="8"/>
      <c r="D41" s="29"/>
      <c r="E41" s="29"/>
      <c r="F41" s="29"/>
      <c r="G41" s="29"/>
      <c r="H41" s="16"/>
    </row>
    <row r="42" spans="1:8" s="17" customFormat="1" ht="12.75">
      <c r="A42" s="14" t="s">
        <v>49</v>
      </c>
      <c r="B42" s="15" t="s">
        <v>76</v>
      </c>
      <c r="C42" s="8"/>
      <c r="D42" s="29">
        <f>D40</f>
        <v>74715</v>
      </c>
      <c r="E42" s="29">
        <f>D42</f>
        <v>74715</v>
      </c>
      <c r="F42" s="29">
        <f>F40</f>
        <v>83988.88888888888</v>
      </c>
      <c r="G42" s="29">
        <f>G40</f>
        <v>9273.888888888876</v>
      </c>
      <c r="H42" s="11">
        <f>F42/D42*100-100</f>
        <v>12.412352123253527</v>
      </c>
    </row>
    <row r="43" spans="1:8" s="17" customFormat="1" ht="12.75">
      <c r="A43" s="14" t="s">
        <v>59</v>
      </c>
      <c r="B43" s="15" t="s">
        <v>77</v>
      </c>
      <c r="C43" s="8"/>
      <c r="D43" s="29">
        <v>0</v>
      </c>
      <c r="E43" s="29">
        <v>0</v>
      </c>
      <c r="F43" s="29">
        <v>0</v>
      </c>
      <c r="G43" s="29"/>
      <c r="H43" s="16"/>
    </row>
    <row r="44" s="1" customFormat="1" ht="12.75"/>
    <row r="45" spans="2:9" s="1" customFormat="1" ht="12.75" hidden="1">
      <c r="B45" s="1" t="s">
        <v>40</v>
      </c>
      <c r="F45" s="1" t="s">
        <v>80</v>
      </c>
      <c r="I45" s="27"/>
    </row>
    <row r="46" s="1" customFormat="1" ht="12.75">
      <c r="I46" s="27"/>
    </row>
    <row r="47" s="1" customFormat="1" ht="12.75">
      <c r="I47" s="27"/>
    </row>
  </sheetData>
  <sheetProtection/>
  <mergeCells count="6">
    <mergeCell ref="A29:A32"/>
    <mergeCell ref="A1:H1"/>
    <mergeCell ref="A3:H3"/>
    <mergeCell ref="A4:H4"/>
    <mergeCell ref="A5:H5"/>
    <mergeCell ref="A25:A28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="150" zoomScaleNormal="150" zoomScaleSheetLayoutView="100" zoomScalePageLayoutView="0" workbookViewId="0" topLeftCell="A1">
      <selection activeCell="F6" sqref="F6"/>
    </sheetView>
  </sheetViews>
  <sheetFormatPr defaultColWidth="9.00390625" defaultRowHeight="12.75"/>
  <cols>
    <col min="1" max="1" width="4.75390625" style="1" customWidth="1"/>
    <col min="2" max="2" width="26.125" style="1" customWidth="1"/>
    <col min="3" max="3" width="9.875" style="1" customWidth="1"/>
    <col min="4" max="4" width="12.75390625" style="1" customWidth="1"/>
    <col min="5" max="5" width="10.375" style="1" hidden="1" customWidth="1"/>
    <col min="6" max="6" width="11.875" style="1" customWidth="1"/>
    <col min="7" max="7" width="8.875" style="1" hidden="1" customWidth="1"/>
    <col min="8" max="8" width="8.375" style="1" customWidth="1"/>
    <col min="9" max="16384" width="9.125" style="1" customWidth="1"/>
  </cols>
  <sheetData>
    <row r="1" spans="1:8" ht="61.5" customHeight="1">
      <c r="A1" s="71" t="s">
        <v>97</v>
      </c>
      <c r="B1" s="71"/>
      <c r="C1" s="71"/>
      <c r="D1" s="71"/>
      <c r="E1" s="71"/>
      <c r="F1" s="71"/>
      <c r="G1" s="71"/>
      <c r="H1" s="71"/>
    </row>
    <row r="2" spans="1:8" s="5" customFormat="1" ht="30" customHeight="1">
      <c r="A2" s="72" t="s">
        <v>52</v>
      </c>
      <c r="B2" s="72"/>
      <c r="C2" s="72"/>
      <c r="D2" s="72"/>
      <c r="E2" s="72"/>
      <c r="F2" s="72"/>
      <c r="G2" s="72"/>
      <c r="H2" s="72"/>
    </row>
    <row r="3" spans="1:8" ht="12.75">
      <c r="A3" s="73" t="s">
        <v>0</v>
      </c>
      <c r="B3" s="73"/>
      <c r="C3" s="73"/>
      <c r="D3" s="73"/>
      <c r="E3" s="73"/>
      <c r="F3" s="73"/>
      <c r="G3" s="73"/>
      <c r="H3" s="73"/>
    </row>
    <row r="4" spans="1:8" ht="12.75">
      <c r="A4" s="74" t="s">
        <v>103</v>
      </c>
      <c r="B4" s="74"/>
      <c r="C4" s="74"/>
      <c r="D4" s="74"/>
      <c r="E4" s="74"/>
      <c r="F4" s="74"/>
      <c r="G4" s="74"/>
      <c r="H4" s="74"/>
    </row>
    <row r="5" spans="1:8" ht="12.75">
      <c r="A5" s="6"/>
      <c r="B5" s="6"/>
      <c r="C5" s="6"/>
      <c r="D5" s="6"/>
      <c r="E5" s="6"/>
      <c r="F5" s="6"/>
      <c r="G5" s="6"/>
      <c r="H5" s="6"/>
    </row>
    <row r="6" spans="1:8" s="2" customFormat="1" ht="78" customHeight="1">
      <c r="A6" s="37" t="s">
        <v>1</v>
      </c>
      <c r="B6" s="37" t="s">
        <v>2</v>
      </c>
      <c r="C6" s="37" t="s">
        <v>3</v>
      </c>
      <c r="D6" s="50" t="s">
        <v>98</v>
      </c>
      <c r="E6" s="54" t="s">
        <v>102</v>
      </c>
      <c r="F6" s="67" t="s">
        <v>104</v>
      </c>
      <c r="G6" s="50" t="s">
        <v>60</v>
      </c>
      <c r="H6" s="50" t="s">
        <v>4</v>
      </c>
    </row>
    <row r="7" spans="1:8" s="12" customFormat="1" ht="25.5">
      <c r="A7" s="9" t="s">
        <v>5</v>
      </c>
      <c r="B7" s="46" t="s">
        <v>6</v>
      </c>
      <c r="C7" s="8" t="s">
        <v>7</v>
      </c>
      <c r="D7" s="38">
        <f>D8+D13+D17+D18+D19</f>
        <v>151291</v>
      </c>
      <c r="E7" s="32">
        <f>E8+E13+E17+E18+E19</f>
        <v>79617.5</v>
      </c>
      <c r="F7" s="32">
        <f>F8+F13+F17+F18+F19</f>
        <v>92551.5</v>
      </c>
      <c r="G7" s="32">
        <f>F7-E7</f>
        <v>12934</v>
      </c>
      <c r="H7" s="11">
        <f>F7/D7*100-100</f>
        <v>-38.8255084572116</v>
      </c>
    </row>
    <row r="8" spans="1:8" s="12" customFormat="1" ht="25.5" customHeight="1">
      <c r="A8" s="9">
        <v>1</v>
      </c>
      <c r="B8" s="10" t="s">
        <v>8</v>
      </c>
      <c r="C8" s="13" t="s">
        <v>9</v>
      </c>
      <c r="D8" s="38">
        <f>D10+D11+D12</f>
        <v>98560</v>
      </c>
      <c r="E8" s="38">
        <f>E10+E11+E12</f>
        <v>53717</v>
      </c>
      <c r="F8" s="38">
        <f>F10+F11+F12</f>
        <v>65874.5</v>
      </c>
      <c r="G8" s="32">
        <f>F8-E8</f>
        <v>12157.5</v>
      </c>
      <c r="H8" s="11">
        <f>F8/D8*100-100</f>
        <v>-33.16304788961038</v>
      </c>
    </row>
    <row r="9" spans="1:8" s="17" customFormat="1" ht="12.75">
      <c r="A9" s="14"/>
      <c r="B9" s="39" t="s">
        <v>10</v>
      </c>
      <c r="C9" s="14"/>
      <c r="D9" s="29"/>
      <c r="E9" s="28"/>
      <c r="F9" s="28"/>
      <c r="G9" s="28"/>
      <c r="H9" s="11"/>
    </row>
    <row r="10" spans="1:8" s="17" customFormat="1" ht="15.75" customHeight="1">
      <c r="A10" s="14" t="s">
        <v>42</v>
      </c>
      <c r="B10" s="15" t="s">
        <v>43</v>
      </c>
      <c r="C10" s="14" t="s">
        <v>9</v>
      </c>
      <c r="D10" s="29">
        <v>3800</v>
      </c>
      <c r="E10" s="28">
        <v>1900</v>
      </c>
      <c r="F10" s="28">
        <v>3239.4</v>
      </c>
      <c r="G10" s="28">
        <f>F10-E10</f>
        <v>1339.4</v>
      </c>
      <c r="H10" s="11">
        <f>F10/D10*100-100</f>
        <v>-14.752631578947359</v>
      </c>
    </row>
    <row r="11" spans="1:8" s="17" customFormat="1" ht="15.75" customHeight="1">
      <c r="A11" s="14" t="s">
        <v>44</v>
      </c>
      <c r="B11" s="15" t="s">
        <v>45</v>
      </c>
      <c r="C11" s="14" t="s">
        <v>9</v>
      </c>
      <c r="D11" s="29">
        <v>87860</v>
      </c>
      <c r="E11" s="28">
        <v>48367</v>
      </c>
      <c r="F11" s="28">
        <v>48367</v>
      </c>
      <c r="G11" s="28">
        <f>F11-E11</f>
        <v>0</v>
      </c>
      <c r="H11" s="11">
        <f>F11/D11*100-100</f>
        <v>-44.94992032779421</v>
      </c>
    </row>
    <row r="12" spans="1:8" s="17" customFormat="1" ht="15.75" customHeight="1">
      <c r="A12" s="14" t="s">
        <v>46</v>
      </c>
      <c r="B12" s="15" t="s">
        <v>87</v>
      </c>
      <c r="C12" s="14"/>
      <c r="D12" s="29">
        <v>6900</v>
      </c>
      <c r="E12" s="28">
        <v>3450</v>
      </c>
      <c r="F12" s="28">
        <f>13910.7+357.4</f>
        <v>14268.1</v>
      </c>
      <c r="G12" s="28">
        <f>F12-E12</f>
        <v>10818.1</v>
      </c>
      <c r="H12" s="11">
        <f>F12/D12*100-100</f>
        <v>106.7840579710145</v>
      </c>
    </row>
    <row r="13" spans="1:8" s="12" customFormat="1" ht="12.75">
      <c r="A13" s="13" t="s">
        <v>12</v>
      </c>
      <c r="B13" s="10" t="s">
        <v>13</v>
      </c>
      <c r="C13" s="13" t="s">
        <v>9</v>
      </c>
      <c r="D13" s="38">
        <f>D15+D16</f>
        <v>46335</v>
      </c>
      <c r="E13" s="32">
        <f>E15+E16</f>
        <v>23167.5</v>
      </c>
      <c r="F13" s="32">
        <f>F15+F16</f>
        <v>22239.000000000004</v>
      </c>
      <c r="G13" s="32">
        <f>F13-E13</f>
        <v>-928.4999999999964</v>
      </c>
      <c r="H13" s="11">
        <f>F13/D13*100-100</f>
        <v>-52.00388475234703</v>
      </c>
    </row>
    <row r="14" spans="1:8" s="17" customFormat="1" ht="15.75" customHeight="1">
      <c r="A14" s="14"/>
      <c r="B14" s="39" t="s">
        <v>10</v>
      </c>
      <c r="C14" s="15"/>
      <c r="D14" s="29"/>
      <c r="E14" s="28"/>
      <c r="F14" s="28"/>
      <c r="G14" s="28"/>
      <c r="H14" s="11"/>
    </row>
    <row r="15" spans="1:8" s="17" customFormat="1" ht="15" customHeight="1">
      <c r="A15" s="14" t="s">
        <v>14</v>
      </c>
      <c r="B15" s="15" t="s">
        <v>15</v>
      </c>
      <c r="C15" s="14" t="s">
        <v>9</v>
      </c>
      <c r="D15" s="29">
        <v>42161</v>
      </c>
      <c r="E15" s="28">
        <v>21080.5</v>
      </c>
      <c r="F15" s="28">
        <f>17622.9+2668.9</f>
        <v>20291.800000000003</v>
      </c>
      <c r="G15" s="28">
        <f>F15-E15</f>
        <v>-788.6999999999971</v>
      </c>
      <c r="H15" s="11">
        <f>F15/D15*100-100</f>
        <v>-51.87068617917031</v>
      </c>
    </row>
    <row r="16" spans="1:8" s="17" customFormat="1" ht="15" customHeight="1">
      <c r="A16" s="14" t="s">
        <v>16</v>
      </c>
      <c r="B16" s="15" t="s">
        <v>47</v>
      </c>
      <c r="C16" s="14" t="s">
        <v>9</v>
      </c>
      <c r="D16" s="56">
        <v>4174</v>
      </c>
      <c r="E16" s="40">
        <v>2087</v>
      </c>
      <c r="F16" s="28">
        <f>1600.7+346.5</f>
        <v>1947.2</v>
      </c>
      <c r="G16" s="28">
        <f>F16-E16</f>
        <v>-139.79999999999995</v>
      </c>
      <c r="H16" s="11">
        <f>F16/D16*100-100</f>
        <v>-53.34930522280786</v>
      </c>
    </row>
    <row r="17" spans="1:8" s="12" customFormat="1" ht="12.75">
      <c r="A17" s="9">
        <v>3</v>
      </c>
      <c r="B17" s="10" t="s">
        <v>17</v>
      </c>
      <c r="C17" s="13" t="s">
        <v>9</v>
      </c>
      <c r="D17" s="38">
        <v>3528</v>
      </c>
      <c r="E17" s="32">
        <v>1764</v>
      </c>
      <c r="F17" s="32">
        <f>1441.3+288.2</f>
        <v>1729.5</v>
      </c>
      <c r="G17" s="32">
        <f>F17-E17</f>
        <v>-34.5</v>
      </c>
      <c r="H17" s="11">
        <f>F17/D17*100-100</f>
        <v>-50.97789115646258</v>
      </c>
    </row>
    <row r="18" spans="1:8" s="12" customFormat="1" ht="18" customHeight="1">
      <c r="A18" s="9">
        <v>4</v>
      </c>
      <c r="B18" s="10" t="s">
        <v>48</v>
      </c>
      <c r="C18" s="13" t="s">
        <v>9</v>
      </c>
      <c r="D18" s="38">
        <v>930</v>
      </c>
      <c r="E18" s="32"/>
      <c r="F18" s="32"/>
      <c r="G18" s="32"/>
      <c r="H18" s="11">
        <f>F18/D18*100-100</f>
        <v>-100</v>
      </c>
    </row>
    <row r="19" spans="1:8" s="12" customFormat="1" ht="18" customHeight="1">
      <c r="A19" s="9">
        <v>5</v>
      </c>
      <c r="B19" s="10" t="s">
        <v>20</v>
      </c>
      <c r="C19" s="13" t="s">
        <v>9</v>
      </c>
      <c r="D19" s="38">
        <f>D21+D22</f>
        <v>1938</v>
      </c>
      <c r="E19" s="32">
        <f>E21+E22</f>
        <v>969</v>
      </c>
      <c r="F19" s="32">
        <f>F21+F22+F23+F24</f>
        <v>2708.5</v>
      </c>
      <c r="G19" s="32">
        <f>F19-E19</f>
        <v>1739.5</v>
      </c>
      <c r="H19" s="11">
        <f>F19/D19*100-100</f>
        <v>39.75748194014449</v>
      </c>
    </row>
    <row r="20" spans="1:8" s="17" customFormat="1" ht="12.75">
      <c r="A20" s="8"/>
      <c r="B20" s="39" t="s">
        <v>10</v>
      </c>
      <c r="C20" s="14"/>
      <c r="D20" s="29"/>
      <c r="E20" s="28"/>
      <c r="F20" s="28"/>
      <c r="G20" s="28"/>
      <c r="H20" s="11"/>
    </row>
    <row r="21" spans="1:8" s="17" customFormat="1" ht="25.5">
      <c r="A21" s="14" t="s">
        <v>21</v>
      </c>
      <c r="B21" s="15" t="s">
        <v>22</v>
      </c>
      <c r="C21" s="14" t="s">
        <v>9</v>
      </c>
      <c r="D21" s="29">
        <v>666</v>
      </c>
      <c r="E21" s="28">
        <v>333</v>
      </c>
      <c r="F21" s="28">
        <v>334</v>
      </c>
      <c r="G21" s="28">
        <f aca="true" t="shared" si="0" ref="G21:G31">F21-E21</f>
        <v>1</v>
      </c>
      <c r="H21" s="11">
        <f>F21/D21*100-100</f>
        <v>-49.849849849849846</v>
      </c>
    </row>
    <row r="22" spans="1:8" s="17" customFormat="1" ht="38.25">
      <c r="A22" s="14" t="s">
        <v>23</v>
      </c>
      <c r="B22" s="15" t="s">
        <v>79</v>
      </c>
      <c r="C22" s="14" t="s">
        <v>9</v>
      </c>
      <c r="D22" s="29">
        <v>1272</v>
      </c>
      <c r="E22" s="28">
        <v>636</v>
      </c>
      <c r="F22" s="28">
        <f>536.9+116.8</f>
        <v>653.6999999999999</v>
      </c>
      <c r="G22" s="28">
        <f t="shared" si="0"/>
        <v>17.699999999999932</v>
      </c>
      <c r="H22" s="11">
        <f>F22/D22*100-100</f>
        <v>-48.608490566037744</v>
      </c>
    </row>
    <row r="23" spans="1:8" s="17" customFormat="1" ht="25.5">
      <c r="A23" s="14" t="s">
        <v>57</v>
      </c>
      <c r="B23" s="15" t="s">
        <v>81</v>
      </c>
      <c r="C23" s="14" t="s">
        <v>9</v>
      </c>
      <c r="D23" s="29"/>
      <c r="E23" s="28"/>
      <c r="F23" s="28">
        <f>658.5+741.9</f>
        <v>1400.4</v>
      </c>
      <c r="G23" s="28">
        <f t="shared" si="0"/>
        <v>1400.4</v>
      </c>
      <c r="H23" s="11"/>
    </row>
    <row r="24" spans="1:8" s="17" customFormat="1" ht="38.25">
      <c r="A24" s="14" t="s">
        <v>58</v>
      </c>
      <c r="B24" s="15" t="s">
        <v>99</v>
      </c>
      <c r="C24" s="14"/>
      <c r="D24" s="29"/>
      <c r="E24" s="28"/>
      <c r="F24" s="28">
        <v>320.4</v>
      </c>
      <c r="G24" s="28">
        <f t="shared" si="0"/>
        <v>320.4</v>
      </c>
      <c r="H24" s="11"/>
    </row>
    <row r="25" spans="1:8" s="12" customFormat="1" ht="15.75" customHeight="1">
      <c r="A25" s="13" t="s">
        <v>25</v>
      </c>
      <c r="B25" s="10" t="s">
        <v>26</v>
      </c>
      <c r="C25" s="13" t="s">
        <v>82</v>
      </c>
      <c r="D25" s="38">
        <f>D7</f>
        <v>151291</v>
      </c>
      <c r="E25" s="32">
        <f>E7</f>
        <v>79617.5</v>
      </c>
      <c r="F25" s="32">
        <f>F7</f>
        <v>92551.5</v>
      </c>
      <c r="G25" s="32">
        <f t="shared" si="0"/>
        <v>12934</v>
      </c>
      <c r="H25" s="11">
        <f>F25/D25*100-100</f>
        <v>-38.8255084572116</v>
      </c>
    </row>
    <row r="26" spans="1:8" s="17" customFormat="1" ht="15.75" customHeight="1">
      <c r="A26" s="8" t="s">
        <v>28</v>
      </c>
      <c r="B26" s="15" t="s">
        <v>27</v>
      </c>
      <c r="C26" s="14" t="s">
        <v>9</v>
      </c>
      <c r="D26" s="29">
        <v>0</v>
      </c>
      <c r="E26" s="28">
        <f>E27-E25</f>
        <v>6834.5</v>
      </c>
      <c r="F26" s="28">
        <f>F27-F25</f>
        <v>-44420.4</v>
      </c>
      <c r="G26" s="32">
        <f t="shared" si="0"/>
        <v>-51254.9</v>
      </c>
      <c r="H26" s="11"/>
    </row>
    <row r="27" spans="1:8" s="12" customFormat="1" ht="15" customHeight="1">
      <c r="A27" s="68" t="s">
        <v>30</v>
      </c>
      <c r="B27" s="10" t="s">
        <v>29</v>
      </c>
      <c r="C27" s="13" t="s">
        <v>9</v>
      </c>
      <c r="D27" s="38">
        <v>151291</v>
      </c>
      <c r="E27" s="32">
        <v>86452</v>
      </c>
      <c r="F27" s="32">
        <f>F29+F30</f>
        <v>48131.1</v>
      </c>
      <c r="G27" s="32">
        <f t="shared" si="0"/>
        <v>-38320.9</v>
      </c>
      <c r="H27" s="11">
        <f>F27/D27*100-100</f>
        <v>-68.1864089734353</v>
      </c>
    </row>
    <row r="28" spans="1:8" s="12" customFormat="1" ht="12.75">
      <c r="A28" s="69"/>
      <c r="B28" s="19" t="s">
        <v>10</v>
      </c>
      <c r="C28" s="57"/>
      <c r="D28" s="58"/>
      <c r="E28" s="59"/>
      <c r="F28" s="59"/>
      <c r="G28" s="32"/>
      <c r="H28" s="11"/>
    </row>
    <row r="29" spans="1:8" s="12" customFormat="1" ht="25.5">
      <c r="A29" s="69"/>
      <c r="B29" s="19" t="s">
        <v>94</v>
      </c>
      <c r="C29" s="57"/>
      <c r="D29" s="58"/>
      <c r="E29" s="59"/>
      <c r="F29" s="40">
        <v>15262.6</v>
      </c>
      <c r="G29" s="32"/>
      <c r="H29" s="11"/>
    </row>
    <row r="30" spans="1:8" s="12" customFormat="1" ht="25.5">
      <c r="A30" s="70"/>
      <c r="B30" s="19" t="s">
        <v>93</v>
      </c>
      <c r="C30" s="57"/>
      <c r="D30" s="58"/>
      <c r="E30" s="59"/>
      <c r="F30" s="40">
        <v>32868.5</v>
      </c>
      <c r="G30" s="32"/>
      <c r="H30" s="11"/>
    </row>
    <row r="31" spans="1:10" s="17" customFormat="1" ht="17.25" customHeight="1">
      <c r="A31" s="68" t="s">
        <v>33</v>
      </c>
      <c r="B31" s="61" t="s">
        <v>34</v>
      </c>
      <c r="C31" s="37" t="s">
        <v>53</v>
      </c>
      <c r="D31" s="65">
        <v>63.588</v>
      </c>
      <c r="E31" s="65">
        <v>36.336</v>
      </c>
      <c r="F31" s="65">
        <f>F33+F34</f>
        <v>21.304000000000002</v>
      </c>
      <c r="G31" s="66">
        <f t="shared" si="0"/>
        <v>-15.031999999999996</v>
      </c>
      <c r="H31" s="11">
        <f>F31/D31*100-100</f>
        <v>-66.49682329999371</v>
      </c>
      <c r="J31" s="33"/>
    </row>
    <row r="32" spans="1:10" s="17" customFormat="1" ht="12.75">
      <c r="A32" s="79"/>
      <c r="B32" s="19" t="s">
        <v>10</v>
      </c>
      <c r="C32" s="37"/>
      <c r="D32" s="20"/>
      <c r="E32" s="20"/>
      <c r="F32" s="20"/>
      <c r="G32" s="47"/>
      <c r="H32" s="16"/>
      <c r="J32" s="33"/>
    </row>
    <row r="33" spans="1:10" s="17" customFormat="1" ht="25.5">
      <c r="A33" s="79"/>
      <c r="B33" s="19" t="s">
        <v>94</v>
      </c>
      <c r="C33" s="37"/>
      <c r="D33" s="20"/>
      <c r="E33" s="20"/>
      <c r="F33" s="20">
        <v>7.118</v>
      </c>
      <c r="G33" s="47"/>
      <c r="H33" s="16"/>
      <c r="J33" s="33"/>
    </row>
    <row r="34" spans="1:10" s="17" customFormat="1" ht="25.5">
      <c r="A34" s="80"/>
      <c r="B34" s="19" t="s">
        <v>93</v>
      </c>
      <c r="C34" s="37"/>
      <c r="D34" s="20"/>
      <c r="E34" s="20"/>
      <c r="F34" s="20">
        <v>14.186</v>
      </c>
      <c r="G34" s="47"/>
      <c r="H34" s="16"/>
      <c r="J34" s="33"/>
    </row>
    <row r="35" spans="1:8" s="12" customFormat="1" ht="15.75" customHeight="1">
      <c r="A35" s="9" t="s">
        <v>35</v>
      </c>
      <c r="B35" s="10" t="s">
        <v>36</v>
      </c>
      <c r="C35" s="8" t="s">
        <v>54</v>
      </c>
      <c r="D35" s="31">
        <v>2379.24</v>
      </c>
      <c r="E35" s="31">
        <v>2379.24</v>
      </c>
      <c r="F35" s="31">
        <v>2316.96</v>
      </c>
      <c r="G35" s="31">
        <f>F35-E35</f>
        <v>-62.279999999999745</v>
      </c>
      <c r="H35" s="11">
        <f>F35/D35*100-100</f>
        <v>-2.6176426085640685</v>
      </c>
    </row>
    <row r="36" spans="1:8" s="17" customFormat="1" ht="15" customHeight="1" hidden="1">
      <c r="A36" s="8"/>
      <c r="B36" s="15" t="s">
        <v>39</v>
      </c>
      <c r="C36" s="8" t="s">
        <v>54</v>
      </c>
      <c r="D36" s="8"/>
      <c r="E36" s="8"/>
      <c r="F36" s="30">
        <f>F25/F31</f>
        <v>4344.325009387908</v>
      </c>
      <c r="G36" s="30">
        <f>F36-D35</f>
        <v>1965.085009387908</v>
      </c>
      <c r="H36" s="11" t="e">
        <f>F36/D36*100-100</f>
        <v>#DIV/0!</v>
      </c>
    </row>
    <row r="37" spans="1:8" s="17" customFormat="1" ht="12.75" customHeight="1">
      <c r="A37" s="81" t="s">
        <v>38</v>
      </c>
      <c r="B37" s="77" t="s">
        <v>90</v>
      </c>
      <c r="C37" s="18" t="s">
        <v>31</v>
      </c>
      <c r="D37" s="36">
        <v>5.2</v>
      </c>
      <c r="E37" s="36">
        <v>5.2</v>
      </c>
      <c r="F37" s="36">
        <v>5.2</v>
      </c>
      <c r="G37" s="16"/>
      <c r="H37" s="11">
        <f>F37/D37*100-100</f>
        <v>0</v>
      </c>
    </row>
    <row r="38" spans="1:8" s="17" customFormat="1" ht="12.75">
      <c r="A38" s="82"/>
      <c r="B38" s="78"/>
      <c r="C38" s="18" t="s">
        <v>91</v>
      </c>
      <c r="D38" s="52">
        <v>1813.44</v>
      </c>
      <c r="E38" s="52">
        <v>1036.25</v>
      </c>
      <c r="F38" s="52">
        <v>1168.59</v>
      </c>
      <c r="G38" s="16">
        <f>F38-E38</f>
        <v>132.33999999999992</v>
      </c>
      <c r="H38" s="11">
        <f>F38/D38*100-100</f>
        <v>-35.55948914769719</v>
      </c>
    </row>
    <row r="39" spans="1:8" s="17" customFormat="1" ht="12.75">
      <c r="A39" s="8"/>
      <c r="B39" s="48" t="s">
        <v>62</v>
      </c>
      <c r="C39" s="8"/>
      <c r="D39" s="8"/>
      <c r="E39" s="8"/>
      <c r="F39" s="8"/>
      <c r="G39" s="22"/>
      <c r="H39" s="11"/>
    </row>
    <row r="40" spans="1:8" s="17" customFormat="1" ht="25.5">
      <c r="A40" s="34">
        <v>6</v>
      </c>
      <c r="B40" s="15" t="s">
        <v>63</v>
      </c>
      <c r="C40" s="8" t="s">
        <v>64</v>
      </c>
      <c r="D40" s="8">
        <v>41</v>
      </c>
      <c r="E40" s="8">
        <v>41</v>
      </c>
      <c r="F40" s="8">
        <v>40</v>
      </c>
      <c r="G40" s="16">
        <f>F40-E40</f>
        <v>-1</v>
      </c>
      <c r="H40" s="11">
        <f>F40/D40*100-100</f>
        <v>-2.439024390243901</v>
      </c>
    </row>
    <row r="41" spans="1:8" s="17" customFormat="1" ht="12.75">
      <c r="A41" s="34"/>
      <c r="B41" s="39" t="s">
        <v>10</v>
      </c>
      <c r="C41" s="8"/>
      <c r="D41" s="8"/>
      <c r="E41" s="8"/>
      <c r="F41" s="8"/>
      <c r="G41" s="16"/>
      <c r="H41" s="16"/>
    </row>
    <row r="42" spans="1:8" s="17" customFormat="1" ht="12.75">
      <c r="A42" s="14" t="s">
        <v>49</v>
      </c>
      <c r="B42" s="15" t="s">
        <v>76</v>
      </c>
      <c r="C42" s="8"/>
      <c r="D42" s="8">
        <v>41</v>
      </c>
      <c r="E42" s="8">
        <v>41</v>
      </c>
      <c r="F42" s="8">
        <f>F40</f>
        <v>40</v>
      </c>
      <c r="G42" s="16">
        <f>F42-E42</f>
        <v>-1</v>
      </c>
      <c r="H42" s="16">
        <f>F42/D42*100-100</f>
        <v>-2.439024390243901</v>
      </c>
    </row>
    <row r="43" spans="1:8" s="17" customFormat="1" ht="12.75">
      <c r="A43" s="14" t="s">
        <v>59</v>
      </c>
      <c r="B43" s="15" t="s">
        <v>77</v>
      </c>
      <c r="C43" s="8"/>
      <c r="D43" s="8">
        <v>0</v>
      </c>
      <c r="E43" s="8">
        <v>0</v>
      </c>
      <c r="F43" s="8">
        <v>0</v>
      </c>
      <c r="G43" s="16"/>
      <c r="H43" s="16"/>
    </row>
    <row r="44" spans="1:8" s="17" customFormat="1" ht="25.5">
      <c r="A44" s="34">
        <v>7</v>
      </c>
      <c r="B44" s="15" t="s">
        <v>65</v>
      </c>
      <c r="C44" s="8" t="s">
        <v>66</v>
      </c>
      <c r="D44" s="29">
        <v>85694</v>
      </c>
      <c r="E44" s="29">
        <f>D44</f>
        <v>85694</v>
      </c>
      <c r="F44" s="29">
        <f>F15/F40/6*1000</f>
        <v>84549.16666666669</v>
      </c>
      <c r="G44" s="29">
        <f>F44-D44</f>
        <v>-1144.833333333314</v>
      </c>
      <c r="H44" s="16">
        <f>F44/D44*100-100</f>
        <v>-1.3359550649208956</v>
      </c>
    </row>
    <row r="45" spans="1:8" s="17" customFormat="1" ht="12.75">
      <c r="A45" s="34"/>
      <c r="B45" s="39" t="s">
        <v>10</v>
      </c>
      <c r="C45" s="8"/>
      <c r="D45" s="8"/>
      <c r="E45" s="8"/>
      <c r="F45" s="8"/>
      <c r="G45" s="16"/>
      <c r="H45" s="16"/>
    </row>
    <row r="46" spans="1:8" s="17" customFormat="1" ht="12.75">
      <c r="A46" s="14" t="s">
        <v>70</v>
      </c>
      <c r="B46" s="15" t="s">
        <v>76</v>
      </c>
      <c r="C46" s="8"/>
      <c r="D46" s="29">
        <f>D44</f>
        <v>85694</v>
      </c>
      <c r="E46" s="29">
        <f>E44</f>
        <v>85694</v>
      </c>
      <c r="F46" s="29">
        <f>F44</f>
        <v>84549.16666666669</v>
      </c>
      <c r="G46" s="29">
        <f>F46-D46</f>
        <v>-1144.833333333314</v>
      </c>
      <c r="H46" s="16">
        <f>F46/D46*100-100</f>
        <v>-1.3359550649208956</v>
      </c>
    </row>
    <row r="47" spans="1:8" s="17" customFormat="1" ht="12.75">
      <c r="A47" s="14" t="s">
        <v>71</v>
      </c>
      <c r="B47" s="15" t="s">
        <v>77</v>
      </c>
      <c r="C47" s="8"/>
      <c r="D47" s="8">
        <v>0</v>
      </c>
      <c r="E47" s="8">
        <v>0</v>
      </c>
      <c r="F47" s="8">
        <v>0</v>
      </c>
      <c r="G47" s="16"/>
      <c r="H47" s="16"/>
    </row>
    <row r="48" spans="1:8" s="17" customFormat="1" ht="12.75">
      <c r="A48" s="55"/>
      <c r="B48" s="24"/>
      <c r="C48" s="23"/>
      <c r="D48" s="23"/>
      <c r="E48" s="23"/>
      <c r="F48" s="23"/>
      <c r="G48" s="26"/>
      <c r="H48" s="26"/>
    </row>
    <row r="49" spans="1:8" s="17" customFormat="1" ht="12.75">
      <c r="A49" s="23"/>
      <c r="B49" s="24"/>
      <c r="C49" s="23"/>
      <c r="D49" s="23"/>
      <c r="E49" s="23"/>
      <c r="F49" s="23"/>
      <c r="G49" s="26"/>
      <c r="H49" s="26"/>
    </row>
    <row r="50" spans="2:5" ht="12.75" hidden="1">
      <c r="B50" s="1" t="s">
        <v>40</v>
      </c>
      <c r="E50" s="1" t="s">
        <v>80</v>
      </c>
    </row>
    <row r="51" ht="9" customHeight="1"/>
  </sheetData>
  <sheetProtection/>
  <mergeCells count="8">
    <mergeCell ref="A31:A34"/>
    <mergeCell ref="A37:A38"/>
    <mergeCell ref="B37:B38"/>
    <mergeCell ref="A1:H1"/>
    <mergeCell ref="A2:H2"/>
    <mergeCell ref="A3:H3"/>
    <mergeCell ref="A4:H4"/>
    <mergeCell ref="A27:A30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150" zoomScaleNormal="150" zoomScalePageLayoutView="0" workbookViewId="0" topLeftCell="A1">
      <selection activeCell="F7" sqref="F7"/>
    </sheetView>
  </sheetViews>
  <sheetFormatPr defaultColWidth="9.00390625" defaultRowHeight="12.75"/>
  <cols>
    <col min="1" max="1" width="4.00390625" style="0" customWidth="1"/>
    <col min="2" max="2" width="28.75390625" style="0" customWidth="1"/>
    <col min="3" max="3" width="10.125" style="0" customWidth="1"/>
    <col min="4" max="4" width="12.875" style="0" customWidth="1"/>
    <col min="5" max="5" width="10.375" style="0" hidden="1" customWidth="1"/>
    <col min="6" max="6" width="14.75390625" style="0" customWidth="1"/>
    <col min="7" max="7" width="7.00390625" style="0" hidden="1" customWidth="1"/>
    <col min="8" max="8" width="7.125" style="0" customWidth="1"/>
  </cols>
  <sheetData>
    <row r="1" spans="1:9" s="1" customFormat="1" ht="64.5" customHeight="1">
      <c r="A1" s="71" t="s">
        <v>97</v>
      </c>
      <c r="B1" s="71"/>
      <c r="C1" s="71"/>
      <c r="D1" s="71"/>
      <c r="E1" s="71"/>
      <c r="F1" s="71"/>
      <c r="G1" s="71"/>
      <c r="H1" s="71"/>
      <c r="I1" s="3"/>
    </row>
    <row r="2" spans="1:8" s="1" customFormat="1" ht="8.25" customHeight="1">
      <c r="A2" s="4"/>
      <c r="B2" s="4"/>
      <c r="C2" s="4"/>
      <c r="D2" s="4"/>
      <c r="E2" s="4"/>
      <c r="F2" s="4"/>
      <c r="G2" s="4"/>
      <c r="H2" s="4"/>
    </row>
    <row r="3" spans="1:8" s="5" customFormat="1" ht="13.5" customHeight="1">
      <c r="A3" s="72" t="s">
        <v>41</v>
      </c>
      <c r="B3" s="72"/>
      <c r="C3" s="72"/>
      <c r="D3" s="72"/>
      <c r="E3" s="72"/>
      <c r="F3" s="72"/>
      <c r="G3" s="72"/>
      <c r="H3" s="72"/>
    </row>
    <row r="4" spans="1:8" s="1" customFormat="1" ht="12.75">
      <c r="A4" s="73" t="s">
        <v>0</v>
      </c>
      <c r="B4" s="73"/>
      <c r="C4" s="73"/>
      <c r="D4" s="73"/>
      <c r="E4" s="73"/>
      <c r="F4" s="73"/>
      <c r="G4" s="73"/>
      <c r="H4" s="73"/>
    </row>
    <row r="5" spans="1:8" s="1" customFormat="1" ht="12.75" customHeight="1">
      <c r="A5" s="74" t="s">
        <v>103</v>
      </c>
      <c r="B5" s="74"/>
      <c r="C5" s="74"/>
      <c r="D5" s="74"/>
      <c r="E5" s="74"/>
      <c r="F5" s="74"/>
      <c r="G5" s="74"/>
      <c r="H5" s="74"/>
    </row>
    <row r="6" spans="1:8" s="1" customFormat="1" ht="9" customHeight="1">
      <c r="A6" s="6"/>
      <c r="B6" s="6"/>
      <c r="C6" s="6"/>
      <c r="D6" s="6"/>
      <c r="E6" s="6"/>
      <c r="F6" s="6"/>
      <c r="G6" s="6"/>
      <c r="H6" s="6"/>
    </row>
    <row r="7" spans="1:8" s="2" customFormat="1" ht="69.75" customHeight="1">
      <c r="A7" s="37" t="s">
        <v>1</v>
      </c>
      <c r="B7" s="37" t="s">
        <v>2</v>
      </c>
      <c r="C7" s="50" t="s">
        <v>3</v>
      </c>
      <c r="D7" s="50" t="s">
        <v>98</v>
      </c>
      <c r="E7" s="54" t="s">
        <v>102</v>
      </c>
      <c r="F7" s="64" t="s">
        <v>104</v>
      </c>
      <c r="G7" s="37" t="s">
        <v>60</v>
      </c>
      <c r="H7" s="37" t="s">
        <v>4</v>
      </c>
    </row>
    <row r="8" spans="1:8" s="12" customFormat="1" ht="26.25" customHeight="1">
      <c r="A8" s="9" t="s">
        <v>5</v>
      </c>
      <c r="B8" s="10" t="s">
        <v>6</v>
      </c>
      <c r="C8" s="8" t="s">
        <v>7</v>
      </c>
      <c r="D8" s="38">
        <f>D9+D12+D16+D17</f>
        <v>10330</v>
      </c>
      <c r="E8" s="32">
        <f>E9+E12+E16+E17</f>
        <v>5165</v>
      </c>
      <c r="F8" s="32">
        <f>F9+F12+F16+F17</f>
        <v>9343.000000000002</v>
      </c>
      <c r="G8" s="32">
        <f>F8-E8</f>
        <v>4178.000000000002</v>
      </c>
      <c r="H8" s="11">
        <f>(F8/D8)*100-100</f>
        <v>-9.5546950629235</v>
      </c>
    </row>
    <row r="9" spans="1:8" s="12" customFormat="1" ht="16.5" customHeight="1">
      <c r="A9" s="9">
        <v>1</v>
      </c>
      <c r="B9" s="10" t="s">
        <v>8</v>
      </c>
      <c r="C9" s="13" t="s">
        <v>9</v>
      </c>
      <c r="D9" s="38">
        <f>D11</f>
        <v>1511</v>
      </c>
      <c r="E9" s="32">
        <f>E11</f>
        <v>755.5</v>
      </c>
      <c r="F9" s="32">
        <f>F11</f>
        <v>2395.3</v>
      </c>
      <c r="G9" s="32">
        <f>F9-E9</f>
        <v>1639.8000000000002</v>
      </c>
      <c r="H9" s="11">
        <f aca="true" t="shared" si="0" ref="H9:H20">(F9/D9)*100-100</f>
        <v>58.524156187955015</v>
      </c>
    </row>
    <row r="10" spans="1:8" s="17" customFormat="1" ht="12.75">
      <c r="A10" s="14"/>
      <c r="B10" s="39" t="s">
        <v>10</v>
      </c>
      <c r="C10" s="14"/>
      <c r="D10" s="29"/>
      <c r="E10" s="28"/>
      <c r="F10" s="28"/>
      <c r="G10" s="28"/>
      <c r="H10" s="11"/>
    </row>
    <row r="11" spans="1:8" s="17" customFormat="1" ht="12.75">
      <c r="A11" s="14" t="s">
        <v>42</v>
      </c>
      <c r="B11" s="15" t="s">
        <v>92</v>
      </c>
      <c r="C11" s="14" t="s">
        <v>9</v>
      </c>
      <c r="D11" s="29">
        <v>1511</v>
      </c>
      <c r="E11" s="28">
        <v>755.5</v>
      </c>
      <c r="F11" s="28">
        <v>2395.3</v>
      </c>
      <c r="G11" s="16">
        <v>0</v>
      </c>
      <c r="H11" s="11">
        <f t="shared" si="0"/>
        <v>58.524156187955015</v>
      </c>
    </row>
    <row r="12" spans="1:8" s="12" customFormat="1" ht="17.25" customHeight="1">
      <c r="A12" s="13" t="s">
        <v>12</v>
      </c>
      <c r="B12" s="10" t="s">
        <v>13</v>
      </c>
      <c r="C12" s="13" t="s">
        <v>9</v>
      </c>
      <c r="D12" s="38">
        <f>D14+D15</f>
        <v>7802</v>
      </c>
      <c r="E12" s="32">
        <f>E14+E15</f>
        <v>3901</v>
      </c>
      <c r="F12" s="32">
        <f>F14+F15</f>
        <v>5966.1</v>
      </c>
      <c r="G12" s="32">
        <f>F12-E12</f>
        <v>2065.1000000000004</v>
      </c>
      <c r="H12" s="11">
        <f t="shared" si="0"/>
        <v>-23.531145860035878</v>
      </c>
    </row>
    <row r="13" spans="1:8" s="17" customFormat="1" ht="12.75">
      <c r="A13" s="14"/>
      <c r="B13" s="39" t="s">
        <v>10</v>
      </c>
      <c r="C13" s="15"/>
      <c r="D13" s="29"/>
      <c r="E13" s="28"/>
      <c r="F13" s="28"/>
      <c r="G13" s="28"/>
      <c r="H13" s="11"/>
    </row>
    <row r="14" spans="1:8" s="17" customFormat="1" ht="15" customHeight="1">
      <c r="A14" s="14" t="s">
        <v>14</v>
      </c>
      <c r="B14" s="15" t="s">
        <v>15</v>
      </c>
      <c r="C14" s="14" t="s">
        <v>9</v>
      </c>
      <c r="D14" s="29">
        <v>7099</v>
      </c>
      <c r="E14" s="28">
        <v>3549.5</v>
      </c>
      <c r="F14" s="28">
        <f>4397.8+1048.7</f>
        <v>5446.5</v>
      </c>
      <c r="G14" s="28">
        <f>F14-E14</f>
        <v>1897</v>
      </c>
      <c r="H14" s="11">
        <f t="shared" si="0"/>
        <v>-23.277926468516696</v>
      </c>
    </row>
    <row r="15" spans="1:8" s="17" customFormat="1" ht="13.5" customHeight="1">
      <c r="A15" s="14" t="s">
        <v>16</v>
      </c>
      <c r="B15" s="15" t="s">
        <v>47</v>
      </c>
      <c r="C15" s="14" t="s">
        <v>9</v>
      </c>
      <c r="D15" s="56">
        <v>703</v>
      </c>
      <c r="E15" s="40">
        <v>351.5</v>
      </c>
      <c r="F15" s="28">
        <f>399.1+120.5</f>
        <v>519.6</v>
      </c>
      <c r="G15" s="28">
        <f>F15-E15</f>
        <v>168.10000000000002</v>
      </c>
      <c r="H15" s="11">
        <f t="shared" si="0"/>
        <v>-26.088193456614505</v>
      </c>
    </row>
    <row r="16" spans="1:8" s="12" customFormat="1" ht="15.75" customHeight="1">
      <c r="A16" s="9">
        <v>3</v>
      </c>
      <c r="B16" s="10" t="s">
        <v>17</v>
      </c>
      <c r="C16" s="13" t="s">
        <v>9</v>
      </c>
      <c r="D16" s="38">
        <v>99</v>
      </c>
      <c r="E16" s="32">
        <v>49.5</v>
      </c>
      <c r="F16" s="32">
        <f>41.2+8.3</f>
        <v>49.5</v>
      </c>
      <c r="G16" s="32">
        <f>F16-E16</f>
        <v>0</v>
      </c>
      <c r="H16" s="11">
        <f t="shared" si="0"/>
        <v>-50</v>
      </c>
    </row>
    <row r="17" spans="1:8" s="12" customFormat="1" ht="15.75" customHeight="1">
      <c r="A17" s="9">
        <v>4</v>
      </c>
      <c r="B17" s="10" t="s">
        <v>55</v>
      </c>
      <c r="C17" s="13" t="s">
        <v>9</v>
      </c>
      <c r="D17" s="38">
        <f>D19+D20</f>
        <v>918</v>
      </c>
      <c r="E17" s="32">
        <f>E19+E20</f>
        <v>459</v>
      </c>
      <c r="F17" s="32">
        <f>F19+F20+F21+F22</f>
        <v>932.1</v>
      </c>
      <c r="G17" s="32">
        <f>F17-E17</f>
        <v>473.1</v>
      </c>
      <c r="H17" s="11">
        <f t="shared" si="0"/>
        <v>1.5359477124182916</v>
      </c>
    </row>
    <row r="18" spans="1:8" s="12" customFormat="1" ht="12.75">
      <c r="A18" s="9"/>
      <c r="B18" s="39" t="s">
        <v>10</v>
      </c>
      <c r="C18" s="13"/>
      <c r="D18" s="38"/>
      <c r="E18" s="32"/>
      <c r="F18" s="32"/>
      <c r="G18" s="32"/>
      <c r="H18" s="16"/>
    </row>
    <row r="19" spans="1:8" s="17" customFormat="1" ht="25.5">
      <c r="A19" s="14" t="s">
        <v>84</v>
      </c>
      <c r="B19" s="15" t="s">
        <v>22</v>
      </c>
      <c r="C19" s="14" t="s">
        <v>9</v>
      </c>
      <c r="D19" s="29">
        <v>369</v>
      </c>
      <c r="E19" s="28">
        <v>184.5</v>
      </c>
      <c r="F19" s="28">
        <v>232.8</v>
      </c>
      <c r="G19" s="28">
        <f aca="true" t="shared" si="1" ref="G19:G26">F19-E19</f>
        <v>48.30000000000001</v>
      </c>
      <c r="H19" s="11">
        <f t="shared" si="0"/>
        <v>-36.910569105691046</v>
      </c>
    </row>
    <row r="20" spans="1:8" s="17" customFormat="1" ht="38.25" customHeight="1">
      <c r="A20" s="14" t="s">
        <v>88</v>
      </c>
      <c r="B20" s="15" t="s">
        <v>67</v>
      </c>
      <c r="C20" s="14" t="s">
        <v>9</v>
      </c>
      <c r="D20" s="29">
        <v>549</v>
      </c>
      <c r="E20" s="28">
        <v>274.5</v>
      </c>
      <c r="F20" s="28">
        <f>240.8+72.4</f>
        <v>313.20000000000005</v>
      </c>
      <c r="G20" s="28">
        <f t="shared" si="1"/>
        <v>38.700000000000045</v>
      </c>
      <c r="H20" s="11">
        <f t="shared" si="0"/>
        <v>-42.95081967213113</v>
      </c>
    </row>
    <row r="21" spans="1:8" s="17" customFormat="1" ht="25.5">
      <c r="A21" s="14" t="s">
        <v>89</v>
      </c>
      <c r="B21" s="15" t="s">
        <v>81</v>
      </c>
      <c r="C21" s="14" t="s">
        <v>9</v>
      </c>
      <c r="D21" s="29"/>
      <c r="E21" s="28"/>
      <c r="F21" s="28">
        <f>148.4+158.2</f>
        <v>306.6</v>
      </c>
      <c r="G21" s="28">
        <f t="shared" si="1"/>
        <v>306.6</v>
      </c>
      <c r="H21" s="16"/>
    </row>
    <row r="22" spans="1:8" s="17" customFormat="1" ht="25.5">
      <c r="A22" s="14" t="s">
        <v>100</v>
      </c>
      <c r="B22" s="15" t="s">
        <v>99</v>
      </c>
      <c r="C22" s="14" t="s">
        <v>9</v>
      </c>
      <c r="D22" s="29"/>
      <c r="E22" s="28"/>
      <c r="F22" s="28">
        <v>79.5</v>
      </c>
      <c r="G22" s="28">
        <f t="shared" si="1"/>
        <v>79.5</v>
      </c>
      <c r="H22" s="16"/>
    </row>
    <row r="23" spans="1:8" s="12" customFormat="1" ht="18" customHeight="1">
      <c r="A23" s="9" t="s">
        <v>25</v>
      </c>
      <c r="B23" s="10" t="s">
        <v>26</v>
      </c>
      <c r="C23" s="9" t="s">
        <v>7</v>
      </c>
      <c r="D23" s="38">
        <f>D8</f>
        <v>10330</v>
      </c>
      <c r="E23" s="32">
        <f>E8</f>
        <v>5165</v>
      </c>
      <c r="F23" s="32">
        <f>F8</f>
        <v>9343.000000000002</v>
      </c>
      <c r="G23" s="32">
        <f t="shared" si="1"/>
        <v>4178.000000000002</v>
      </c>
      <c r="H23" s="11">
        <f>(F23/D23)*100-100</f>
        <v>-9.5546950629235</v>
      </c>
    </row>
    <row r="24" spans="1:8" s="17" customFormat="1" ht="17.25" customHeight="1">
      <c r="A24" s="8" t="s">
        <v>28</v>
      </c>
      <c r="B24" s="15" t="s">
        <v>96</v>
      </c>
      <c r="C24" s="14" t="s">
        <v>9</v>
      </c>
      <c r="D24" s="29">
        <v>0</v>
      </c>
      <c r="E24" s="29">
        <v>0</v>
      </c>
      <c r="F24" s="28">
        <f>F25-F23</f>
        <v>1450.2999999999975</v>
      </c>
      <c r="G24" s="28">
        <f t="shared" si="1"/>
        <v>1450.2999999999975</v>
      </c>
      <c r="H24" s="16"/>
    </row>
    <row r="25" spans="1:8" s="17" customFormat="1" ht="15.75" customHeight="1">
      <c r="A25" s="8" t="s">
        <v>30</v>
      </c>
      <c r="B25" s="15" t="s">
        <v>29</v>
      </c>
      <c r="C25" s="14" t="s">
        <v>9</v>
      </c>
      <c r="D25" s="29">
        <v>10330</v>
      </c>
      <c r="E25" s="28">
        <v>5165</v>
      </c>
      <c r="F25" s="28">
        <v>10793.3</v>
      </c>
      <c r="G25" s="28">
        <f t="shared" si="1"/>
        <v>5628.299999999999</v>
      </c>
      <c r="H25" s="11">
        <f>(F25/D25)*100-100</f>
        <v>4.484995159728939</v>
      </c>
    </row>
    <row r="26" spans="1:8" s="17" customFormat="1" ht="18" customHeight="1">
      <c r="A26" s="37" t="s">
        <v>33</v>
      </c>
      <c r="B26" s="19" t="s">
        <v>34</v>
      </c>
      <c r="C26" s="8" t="s">
        <v>50</v>
      </c>
      <c r="D26" s="28">
        <v>10123.5</v>
      </c>
      <c r="E26" s="28">
        <v>5061.7</v>
      </c>
      <c r="F26" s="28">
        <v>10581.7</v>
      </c>
      <c r="G26" s="28">
        <f t="shared" si="1"/>
        <v>5520.000000000001</v>
      </c>
      <c r="H26" s="11">
        <f>(F26/D26)*100-100</f>
        <v>4.526102632488758</v>
      </c>
    </row>
    <row r="27" spans="1:8" s="12" customFormat="1" ht="17.25" customHeight="1">
      <c r="A27" s="9" t="s">
        <v>35</v>
      </c>
      <c r="B27" s="10" t="s">
        <v>36</v>
      </c>
      <c r="C27" s="8" t="s">
        <v>51</v>
      </c>
      <c r="D27" s="21">
        <v>1.02</v>
      </c>
      <c r="E27" s="21">
        <v>1.02</v>
      </c>
      <c r="F27" s="21">
        <v>1.02</v>
      </c>
      <c r="G27" s="38"/>
      <c r="H27" s="16"/>
    </row>
    <row r="28" spans="1:8" s="17" customFormat="1" ht="15.75" customHeight="1" hidden="1">
      <c r="A28" s="8"/>
      <c r="B28" s="15" t="s">
        <v>39</v>
      </c>
      <c r="C28" s="8" t="s">
        <v>51</v>
      </c>
      <c r="D28" s="15"/>
      <c r="E28" s="15"/>
      <c r="F28" s="22"/>
      <c r="G28" s="22">
        <f>F28-F27</f>
        <v>-1.02</v>
      </c>
      <c r="H28" s="16">
        <f>F28/F27*100-100</f>
        <v>-100</v>
      </c>
    </row>
    <row r="29" spans="1:8" s="17" customFormat="1" ht="15" customHeight="1">
      <c r="A29" s="81" t="s">
        <v>38</v>
      </c>
      <c r="B29" s="77" t="s">
        <v>90</v>
      </c>
      <c r="C29" s="18" t="s">
        <v>31</v>
      </c>
      <c r="D29" s="36">
        <v>1.99</v>
      </c>
      <c r="E29" s="36">
        <v>1.99</v>
      </c>
      <c r="F29" s="36">
        <v>1.95</v>
      </c>
      <c r="G29" s="16"/>
      <c r="H29" s="11"/>
    </row>
    <row r="30" spans="1:8" s="17" customFormat="1" ht="15" customHeight="1">
      <c r="A30" s="83"/>
      <c r="B30" s="78"/>
      <c r="C30" s="18" t="s">
        <v>50</v>
      </c>
      <c r="D30" s="51">
        <v>189.5</v>
      </c>
      <c r="E30" s="51">
        <v>94.75</v>
      </c>
      <c r="F30" s="51">
        <v>210.6</v>
      </c>
      <c r="G30" s="16">
        <f>F30-E30</f>
        <v>115.85</v>
      </c>
      <c r="H30" s="11">
        <f>(F30/D30)*100-100</f>
        <v>11.134564643799479</v>
      </c>
    </row>
    <row r="31" spans="1:8" s="17" customFormat="1" ht="13.5" customHeight="1">
      <c r="A31" s="53"/>
      <c r="B31" s="15" t="s">
        <v>62</v>
      </c>
      <c r="C31" s="8"/>
      <c r="D31" s="8"/>
      <c r="E31" s="8"/>
      <c r="F31" s="8"/>
      <c r="G31" s="22"/>
      <c r="H31" s="16"/>
    </row>
    <row r="32" spans="1:8" s="17" customFormat="1" ht="25.5">
      <c r="A32" s="8">
        <v>5</v>
      </c>
      <c r="B32" s="15" t="s">
        <v>63</v>
      </c>
      <c r="C32" s="8" t="s">
        <v>64</v>
      </c>
      <c r="D32" s="8">
        <v>8</v>
      </c>
      <c r="E32" s="8">
        <v>8</v>
      </c>
      <c r="F32" s="8">
        <v>8</v>
      </c>
      <c r="G32" s="16"/>
      <c r="H32" s="16"/>
    </row>
    <row r="33" spans="1:8" s="17" customFormat="1" ht="12.75">
      <c r="A33" s="8"/>
      <c r="B33" s="39" t="s">
        <v>10</v>
      </c>
      <c r="C33" s="8"/>
      <c r="D33" s="8"/>
      <c r="E33" s="8"/>
      <c r="F33" s="8"/>
      <c r="G33" s="16"/>
      <c r="H33" s="16"/>
    </row>
    <row r="34" spans="1:8" s="17" customFormat="1" ht="12.75">
      <c r="A34" s="14" t="s">
        <v>21</v>
      </c>
      <c r="B34" s="15" t="s">
        <v>76</v>
      </c>
      <c r="C34" s="8"/>
      <c r="D34" s="8">
        <v>8</v>
      </c>
      <c r="E34" s="8">
        <v>8</v>
      </c>
      <c r="F34" s="8">
        <v>8</v>
      </c>
      <c r="G34" s="16"/>
      <c r="H34" s="16"/>
    </row>
    <row r="35" spans="1:8" s="17" customFormat="1" ht="12.75">
      <c r="A35" s="14" t="s">
        <v>23</v>
      </c>
      <c r="B35" s="15" t="s">
        <v>77</v>
      </c>
      <c r="C35" s="8"/>
      <c r="D35" s="8"/>
      <c r="E35" s="8"/>
      <c r="F35" s="8"/>
      <c r="G35" s="16"/>
      <c r="H35" s="16"/>
    </row>
    <row r="36" spans="1:8" s="17" customFormat="1" ht="14.25" customHeight="1">
      <c r="A36" s="8">
        <v>6</v>
      </c>
      <c r="B36" s="15" t="s">
        <v>65</v>
      </c>
      <c r="C36" s="8" t="s">
        <v>66</v>
      </c>
      <c r="D36" s="29">
        <v>73946</v>
      </c>
      <c r="E36" s="29">
        <f>D36</f>
        <v>73946</v>
      </c>
      <c r="F36" s="29">
        <f>F14/F32/6*1000</f>
        <v>113468.75</v>
      </c>
      <c r="G36" s="29">
        <f>F36-E36</f>
        <v>39522.75</v>
      </c>
      <c r="H36" s="11">
        <f>(F36/D36)*100-100</f>
        <v>53.44812430692667</v>
      </c>
    </row>
    <row r="37" spans="1:8" s="17" customFormat="1" ht="14.25" customHeight="1">
      <c r="A37" s="8"/>
      <c r="B37" s="39" t="s">
        <v>10</v>
      </c>
      <c r="C37" s="8"/>
      <c r="D37" s="29"/>
      <c r="E37" s="29"/>
      <c r="F37" s="29"/>
      <c r="G37" s="29"/>
      <c r="H37" s="16"/>
    </row>
    <row r="38" spans="1:8" s="17" customFormat="1" ht="14.25" customHeight="1">
      <c r="A38" s="14" t="s">
        <v>49</v>
      </c>
      <c r="B38" s="15" t="s">
        <v>76</v>
      </c>
      <c r="C38" s="8"/>
      <c r="D38" s="29">
        <f>D36</f>
        <v>73946</v>
      </c>
      <c r="E38" s="29">
        <f>E36</f>
        <v>73946</v>
      </c>
      <c r="F38" s="29">
        <f>F36</f>
        <v>113468.75</v>
      </c>
      <c r="G38" s="29">
        <f>G36</f>
        <v>39522.75</v>
      </c>
      <c r="H38" s="11">
        <f>(F38/D38)*100-100</f>
        <v>53.44812430692667</v>
      </c>
    </row>
    <row r="39" spans="1:8" s="17" customFormat="1" ht="14.25" customHeight="1">
      <c r="A39" s="14" t="s">
        <v>59</v>
      </c>
      <c r="B39" s="15" t="s">
        <v>77</v>
      </c>
      <c r="C39" s="8"/>
      <c r="D39" s="29"/>
      <c r="E39" s="29"/>
      <c r="F39" s="29"/>
      <c r="G39" s="29"/>
      <c r="H39" s="16"/>
    </row>
    <row r="40" spans="1:8" s="17" customFormat="1" ht="12" customHeight="1">
      <c r="A40" s="23"/>
      <c r="B40" s="24"/>
      <c r="C40" s="24"/>
      <c r="D40" s="24"/>
      <c r="E40" s="24"/>
      <c r="F40" s="24"/>
      <c r="G40" s="25"/>
      <c r="H40" s="26"/>
    </row>
    <row r="41" spans="2:9" s="1" customFormat="1" ht="12.75" hidden="1">
      <c r="B41" s="1" t="s">
        <v>40</v>
      </c>
      <c r="E41" s="1" t="s">
        <v>80</v>
      </c>
      <c r="I41" s="27"/>
    </row>
    <row r="42" s="1" customFormat="1" ht="12.75">
      <c r="I42" s="27"/>
    </row>
    <row r="43" s="1" customFormat="1" ht="12.75">
      <c r="I43" s="27"/>
    </row>
  </sheetData>
  <sheetProtection/>
  <mergeCells count="6">
    <mergeCell ref="B29:B30"/>
    <mergeCell ref="A29:A30"/>
    <mergeCell ref="A1:H1"/>
    <mergeCell ref="A3:H3"/>
    <mergeCell ref="A4:H4"/>
    <mergeCell ref="A5:H5"/>
  </mergeCells>
  <printOptions/>
  <pageMargins left="0.7874015748031497" right="0.1968503937007874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плановый</dc:creator>
  <cp:keywords/>
  <dc:description/>
  <cp:lastModifiedBy>Nurzhamal</cp:lastModifiedBy>
  <cp:lastPrinted>2018-06-15T08:47:20Z</cp:lastPrinted>
  <dcterms:created xsi:type="dcterms:W3CDTF">2012-04-25T03:29:55Z</dcterms:created>
  <dcterms:modified xsi:type="dcterms:W3CDTF">2018-06-25T10:44:01Z</dcterms:modified>
  <cp:category/>
  <cp:version/>
  <cp:contentType/>
  <cp:contentStatus/>
</cp:coreProperties>
</file>