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4115" windowHeight="12780" tabRatio="34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Лист1!$A$1:$H$152</definedName>
  </definedNames>
  <calcPr calcId="124519"/>
</workbook>
</file>

<file path=xl/calcChain.xml><?xml version="1.0" encoding="utf-8"?>
<calcChain xmlns="http://schemas.openxmlformats.org/spreadsheetml/2006/main">
  <c r="H9" i="1"/>
  <c r="H32"/>
  <c r="H96" l="1"/>
  <c r="H106"/>
  <c r="H146"/>
  <c r="H145"/>
  <c r="H139"/>
  <c r="H143" s="1"/>
  <c r="H73" l="1"/>
  <c r="H72" s="1"/>
  <c r="H12"/>
  <c r="H10" s="1"/>
  <c r="H27"/>
  <c r="H20"/>
  <c r="E30"/>
  <c r="H130" l="1"/>
  <c r="H131" s="1"/>
  <c r="E12" l="1"/>
  <c r="E13"/>
  <c r="E15"/>
  <c r="E22"/>
  <c r="E23"/>
  <c r="E26"/>
  <c r="E78"/>
  <c r="E146" s="1"/>
  <c r="E79"/>
  <c r="E93"/>
  <c r="E98"/>
  <c r="E99"/>
  <c r="E101"/>
  <c r="E104"/>
  <c r="E145" l="1"/>
  <c r="F112" l="1"/>
  <c r="G112" s="1"/>
  <c r="F104"/>
  <c r="F101"/>
  <c r="F99"/>
  <c r="F98"/>
  <c r="F93"/>
  <c r="F79"/>
  <c r="F78"/>
  <c r="F146" s="1"/>
  <c r="F30"/>
  <c r="G30" s="1"/>
  <c r="F23"/>
  <c r="F22"/>
  <c r="F145" l="1"/>
  <c r="G104" l="1"/>
  <c r="G101"/>
  <c r="G99"/>
  <c r="G98"/>
  <c r="G93"/>
  <c r="G79"/>
  <c r="G78"/>
  <c r="G26"/>
  <c r="G23"/>
  <c r="G22"/>
  <c r="F15"/>
  <c r="F13"/>
  <c r="G15"/>
  <c r="G13"/>
  <c r="F12"/>
  <c r="G12"/>
  <c r="G139" l="1"/>
  <c r="G143" s="1"/>
  <c r="G96"/>
  <c r="G27"/>
  <c r="G20"/>
  <c r="G10"/>
  <c r="G146"/>
  <c r="G145"/>
  <c r="G9" l="1"/>
  <c r="F139" l="1"/>
  <c r="F143" s="1"/>
  <c r="E139"/>
  <c r="E143" s="1"/>
  <c r="E96"/>
  <c r="E73" s="1"/>
  <c r="E72" s="1"/>
  <c r="F96"/>
  <c r="F106"/>
  <c r="E27"/>
  <c r="E20"/>
  <c r="E10"/>
  <c r="G106" l="1"/>
  <c r="G73" s="1"/>
  <c r="G72" s="1"/>
  <c r="G130" s="1"/>
  <c r="G133" s="1"/>
  <c r="F73"/>
  <c r="F72" s="1"/>
  <c r="E9"/>
  <c r="E130" s="1"/>
  <c r="E133" s="1"/>
  <c r="E131" s="1"/>
  <c r="F27" l="1"/>
  <c r="F20"/>
  <c r="F10"/>
  <c r="F9" l="1"/>
  <c r="F130" s="1"/>
  <c r="F133" s="1"/>
  <c r="F131" s="1"/>
</calcChain>
</file>

<file path=xl/sharedStrings.xml><?xml version="1.0" encoding="utf-8"?>
<sst xmlns="http://schemas.openxmlformats.org/spreadsheetml/2006/main" count="300" uniqueCount="158">
  <si>
    <t>№</t>
  </si>
  <si>
    <t>№ п.п.</t>
  </si>
  <si>
    <t>Наименование показателей</t>
  </si>
  <si>
    <t>ед.изм.</t>
  </si>
  <si>
    <t>I</t>
  </si>
  <si>
    <t>1.</t>
  </si>
  <si>
    <t>Затраты на производство и предоставлении услуг , всего I</t>
  </si>
  <si>
    <t>тыс. тенге</t>
  </si>
  <si>
    <t>1.1.</t>
  </si>
  <si>
    <t>Материальные затраты,всего</t>
  </si>
  <si>
    <t>в том числе:</t>
  </si>
  <si>
    <t>сырье и материалы</t>
  </si>
  <si>
    <t>ГСМ</t>
  </si>
  <si>
    <t>Запасные части</t>
  </si>
  <si>
    <t>топливо(уголь)</t>
  </si>
  <si>
    <t>топливо(газ)</t>
  </si>
  <si>
    <t>электроэнергия</t>
  </si>
  <si>
    <t>покупная вода</t>
  </si>
  <si>
    <t>тыс. тен</t>
  </si>
  <si>
    <t>возмещение затрат на отопление</t>
  </si>
  <si>
    <t>1.2.</t>
  </si>
  <si>
    <t>Затраты на оплату труда , всего</t>
  </si>
  <si>
    <t>социальный налог</t>
  </si>
  <si>
    <t xml:space="preserve">социальное медицинское страхование </t>
  </si>
  <si>
    <t>социальное отчисление</t>
  </si>
  <si>
    <t>1.3.</t>
  </si>
  <si>
    <t>Амортизация</t>
  </si>
  <si>
    <t>1.4.</t>
  </si>
  <si>
    <t>Ремонт , всего</t>
  </si>
  <si>
    <t>капитальный ремонт не приводящий к увеличению стоимости основных средств</t>
  </si>
  <si>
    <t>текущий ремонт не приводящий к увеличению стоимости основных средств</t>
  </si>
  <si>
    <t>Текущий (планово-предупредительный) ремонт,выполняемый хоз.способом</t>
  </si>
  <si>
    <t>1.5.</t>
  </si>
  <si>
    <t>Прочие затраты ,всего</t>
  </si>
  <si>
    <t>выплаты в случаях ,когда постоянная работа  протекает в пути или имеет разъездной характер</t>
  </si>
  <si>
    <t>затраты на поверку и аттестацию приборов учета, лабораторий, обследование энергооборудования</t>
  </si>
  <si>
    <t>дератизационные,дезинфекционные, дезинсекционные  работы</t>
  </si>
  <si>
    <t>подготовка ,переподготовка и повышении квалификации</t>
  </si>
  <si>
    <t xml:space="preserve">обязательные виды страхования </t>
  </si>
  <si>
    <t xml:space="preserve">охрана труда и техника безопасности </t>
  </si>
  <si>
    <t>аттестация гидропостов</t>
  </si>
  <si>
    <t>ТБ и ОТ</t>
  </si>
  <si>
    <t>плата за эмиссии в окружающую среду</t>
  </si>
  <si>
    <t>технический осмотр автотранспорта</t>
  </si>
  <si>
    <t>ремонт автотранспорта</t>
  </si>
  <si>
    <t>страхование автотранспорта</t>
  </si>
  <si>
    <t>услуги сторонних организаций</t>
  </si>
  <si>
    <t xml:space="preserve">инспекционный аудит ИСО </t>
  </si>
  <si>
    <t>страхование работников</t>
  </si>
  <si>
    <t>возмещение затрат на услуги связи</t>
  </si>
  <si>
    <t>содержание гуж.транспорта</t>
  </si>
  <si>
    <t>аренда автотранспорта</t>
  </si>
  <si>
    <t>тарировка гидрометрических вертушек</t>
  </si>
  <si>
    <t>коммунальные услуги , в т.ч.</t>
  </si>
  <si>
    <t>отопление (уголь)</t>
  </si>
  <si>
    <t>освещение(эл.энергия)</t>
  </si>
  <si>
    <t>командировачные расходы</t>
  </si>
  <si>
    <t>услуги связи</t>
  </si>
  <si>
    <t>1.6.</t>
  </si>
  <si>
    <t>Другие затраты , всего</t>
  </si>
  <si>
    <t>техническое обслуживание высокой линии электроснабжения и устранение неисправности</t>
  </si>
  <si>
    <t>затраты на экологию</t>
  </si>
  <si>
    <t>объявления в газету</t>
  </si>
  <si>
    <t>лабораторные исследование воды</t>
  </si>
  <si>
    <t>налоги в т.ч.</t>
  </si>
  <si>
    <t>налог на транспорт</t>
  </si>
  <si>
    <t>налог на имущество</t>
  </si>
  <si>
    <t>налог на землю</t>
  </si>
  <si>
    <t xml:space="preserve">прочие затраты </t>
  </si>
  <si>
    <t>плата за пользованием водными ресурсами</t>
  </si>
  <si>
    <t>II</t>
  </si>
  <si>
    <t>2.</t>
  </si>
  <si>
    <t>Расходы периода,всего II</t>
  </si>
  <si>
    <t>2.1.</t>
  </si>
  <si>
    <t>Общие административные расходы,всего</t>
  </si>
  <si>
    <t>2.2.</t>
  </si>
  <si>
    <t xml:space="preserve">заработная плата    административного  персонала   </t>
  </si>
  <si>
    <t>налоговые платежи</t>
  </si>
  <si>
    <t>услуги банка</t>
  </si>
  <si>
    <t>2.3.</t>
  </si>
  <si>
    <t>обслуживание и ремонт основных средств и нематериальных  активов</t>
  </si>
  <si>
    <t>коммунальные услуги</t>
  </si>
  <si>
    <t>обслуживание оргтехники</t>
  </si>
  <si>
    <t>расходы на содержание и обслуживание тех средства управления</t>
  </si>
  <si>
    <t>представительские расходы , связь,период.печать</t>
  </si>
  <si>
    <t>периодическая печать</t>
  </si>
  <si>
    <t>канцелярские товары</t>
  </si>
  <si>
    <t xml:space="preserve">возмещение затрат на коммунальные услуги </t>
  </si>
  <si>
    <t>налоги,всего</t>
  </si>
  <si>
    <t>налоги</t>
  </si>
  <si>
    <t>плата за эмиссии окружающей среды</t>
  </si>
  <si>
    <t>платежи в фонд охраны труда</t>
  </si>
  <si>
    <t>возмещение транспортного налога</t>
  </si>
  <si>
    <t>земельный налог</t>
  </si>
  <si>
    <t>мед.страхование</t>
  </si>
  <si>
    <t>2.4.</t>
  </si>
  <si>
    <t>прочие расходы , всего</t>
  </si>
  <si>
    <t>обязательное страхование</t>
  </si>
  <si>
    <t>подписка</t>
  </si>
  <si>
    <t>вывоз мусора</t>
  </si>
  <si>
    <t>консультационные услуги</t>
  </si>
  <si>
    <t>прочие затраты</t>
  </si>
  <si>
    <t>хозяйственные товары</t>
  </si>
  <si>
    <t>обслуживание компьютерной техники</t>
  </si>
  <si>
    <t>услуги нотариуса</t>
  </si>
  <si>
    <t>информационные услуги</t>
  </si>
  <si>
    <t>расходы на содержание автотранспорта</t>
  </si>
  <si>
    <t>аренда помещения</t>
  </si>
  <si>
    <t>центральное отопление</t>
  </si>
  <si>
    <t>холодное водоснабжения</t>
  </si>
  <si>
    <t>подготовка кадров</t>
  </si>
  <si>
    <t>обслуживание 1С бухгалтерия</t>
  </si>
  <si>
    <t>III</t>
  </si>
  <si>
    <t>3.</t>
  </si>
  <si>
    <t>Всего затрат III</t>
  </si>
  <si>
    <t>IV</t>
  </si>
  <si>
    <t>4.</t>
  </si>
  <si>
    <t>Прибыль</t>
  </si>
  <si>
    <t>5.</t>
  </si>
  <si>
    <t>Необоснованно полученный доход</t>
  </si>
  <si>
    <t>V</t>
  </si>
  <si>
    <t>6.</t>
  </si>
  <si>
    <t>Всего доходов</t>
  </si>
  <si>
    <t>VI</t>
  </si>
  <si>
    <t>7.</t>
  </si>
  <si>
    <t>Объем оказываемых услуг</t>
  </si>
  <si>
    <t>тыс.м3</t>
  </si>
  <si>
    <t>VII</t>
  </si>
  <si>
    <t>Тариф (без НДС)</t>
  </si>
  <si>
    <t>тенге/м3</t>
  </si>
  <si>
    <t>VIII</t>
  </si>
  <si>
    <t>Нормативно-технические потери</t>
  </si>
  <si>
    <t>%</t>
  </si>
  <si>
    <t>Среднесписочная численность работников,  всего:</t>
  </si>
  <si>
    <t>в том числе</t>
  </si>
  <si>
    <t>производственного персонала</t>
  </si>
  <si>
    <t>чел.</t>
  </si>
  <si>
    <t>административного персонала</t>
  </si>
  <si>
    <t>коммунальные расходы на собственные нужды</t>
  </si>
  <si>
    <t>ё</t>
  </si>
  <si>
    <t>И.о. директора</t>
  </si>
  <si>
    <t>Э.Сакпанов</t>
  </si>
  <si>
    <t>заработная плата                                              производственного  персонала</t>
  </si>
  <si>
    <t xml:space="preserve">Экономист </t>
  </si>
  <si>
    <t>Ж.Алимгазинова</t>
  </si>
  <si>
    <t xml:space="preserve">0,543 (Приказ №159-ОД от 30.06.17 г.) </t>
  </si>
  <si>
    <t xml:space="preserve">Отчет об исполнении тарифной сметы по услуге подача воды по каналам на 2018 год </t>
  </si>
  <si>
    <t>Периодичность: полугодовая</t>
  </si>
  <si>
    <t>Отчетный период:  2018 год</t>
  </si>
  <si>
    <t xml:space="preserve">Предусмотрено по утвержденной тарифной смете согласно приказ № 524-ө от 11.09.18г. (тарифная смета на период с 01.08.2018 г. по 31.12.2018г.) </t>
  </si>
  <si>
    <t>Средняя заработная плата</t>
  </si>
  <si>
    <t>тенге</t>
  </si>
  <si>
    <t>за 2018 год</t>
  </si>
  <si>
    <t xml:space="preserve">Предусмотрено по утвержденной тарифной смете согласно приказа № 219-ОД от 15.11.2016г. (тарифная смета на период с 01.01.2018 г. по 31.07.2018г.) </t>
  </si>
  <si>
    <t>Средневзвешенная на 2018 год</t>
  </si>
  <si>
    <t>Фактически сложившиеся показатели тарифной сметы за 2018 г.</t>
  </si>
  <si>
    <t>0,543/0,209</t>
  </si>
  <si>
    <t>холодная вода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</si>
</sst>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"/>
    <numFmt numFmtId="173" formatCode="#,##0.0"/>
  </numFmts>
  <fonts count="1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164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1" fillId="0" borderId="0" xfId="0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164" fontId="1" fillId="0" borderId="1" xfId="0" applyNumberFormat="1" applyFont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/>
    </xf>
    <xf numFmtId="165" fontId="10" fillId="0" borderId="1" xfId="3" applyNumberFormat="1" applyFont="1" applyFill="1" applyBorder="1" applyAlignment="1">
      <alignment horizontal="center"/>
    </xf>
    <xf numFmtId="4" fontId="11" fillId="2" borderId="1" xfId="2" applyNumberFormat="1" applyFont="1" applyFill="1" applyBorder="1" applyAlignment="1">
      <alignment horizontal="center" wrapText="1"/>
    </xf>
    <xf numFmtId="164" fontId="11" fillId="2" borderId="1" xfId="3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3" fontId="11" fillId="2" borderId="1" xfId="4" applyNumberFormat="1" applyFont="1" applyFill="1" applyBorder="1" applyAlignment="1">
      <alignment horizontal="center" wrapText="1"/>
    </xf>
    <xf numFmtId="4" fontId="11" fillId="2" borderId="1" xfId="4" applyNumberFormat="1" applyFont="1" applyFill="1" applyBorder="1" applyAlignment="1">
      <alignment horizontal="center" wrapText="1"/>
    </xf>
    <xf numFmtId="3" fontId="10" fillId="2" borderId="1" xfId="4" applyNumberFormat="1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0" fillId="2" borderId="0" xfId="4" applyNumberFormat="1" applyFont="1" applyFill="1" applyBorder="1" applyAlignment="1">
      <alignment horizontal="center" wrapText="1"/>
    </xf>
    <xf numFmtId="0" fontId="10" fillId="2" borderId="0" xfId="3" applyFont="1" applyFill="1" applyBorder="1" applyAlignment="1">
      <alignment horizontal="center"/>
    </xf>
    <xf numFmtId="49" fontId="11" fillId="0" borderId="1" xfId="3" applyNumberFormat="1" applyFont="1" applyFill="1" applyBorder="1" applyAlignment="1">
      <alignment vertical="center"/>
    </xf>
    <xf numFmtId="49" fontId="11" fillId="0" borderId="1" xfId="3" applyNumberFormat="1" applyFont="1" applyFill="1" applyBorder="1" applyAlignment="1">
      <alignment horizontal="center" vertical="center"/>
    </xf>
    <xf numFmtId="49" fontId="16" fillId="0" borderId="1" xfId="3" applyNumberFormat="1" applyFont="1" applyFill="1" applyBorder="1" applyAlignment="1">
      <alignment horizontal="left" vertical="center"/>
    </xf>
    <xf numFmtId="0" fontId="10" fillId="0" borderId="1" xfId="3" applyFont="1" applyFill="1" applyBorder="1" applyAlignment="1">
      <alignment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166" fontId="10" fillId="0" borderId="1" xfId="3" applyNumberFormat="1" applyFont="1" applyFill="1" applyBorder="1" applyAlignment="1">
      <alignment horizontal="center"/>
    </xf>
    <xf numFmtId="2" fontId="10" fillId="0" borderId="1" xfId="3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13" fillId="2" borderId="1" xfId="5" applyNumberFormat="1" applyFont="1" applyFill="1" applyBorder="1" applyAlignment="1">
      <alignment horizontal="center" vertical="center"/>
    </xf>
    <xf numFmtId="4" fontId="13" fillId="2" borderId="1" xfId="5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3" fontId="10" fillId="2" borderId="1" xfId="4" applyNumberFormat="1" applyFont="1" applyFill="1" applyBorder="1" applyAlignment="1">
      <alignment horizontal="center" wrapText="1"/>
    </xf>
    <xf numFmtId="2" fontId="11" fillId="0" borderId="1" xfId="3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13" fillId="2" borderId="2" xfId="5" applyNumberFormat="1" applyFont="1" applyFill="1" applyBorder="1" applyAlignment="1">
      <alignment horizontal="center"/>
    </xf>
    <xf numFmtId="3" fontId="13" fillId="2" borderId="1" xfId="5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2 9" xfId="4"/>
    <cellStyle name="Обычный 3 2 6" xfId="3"/>
    <cellStyle name="Обычный_Лист1" xfId="2"/>
    <cellStyle name="Финансовый 2" xfId="5"/>
    <cellStyle name="Финансов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3"/>
  <sheetViews>
    <sheetView tabSelected="1" view="pageBreakPreview" topLeftCell="B1" zoomScaleNormal="85" zoomScaleSheetLayoutView="100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K71" sqref="K71"/>
    </sheetView>
  </sheetViews>
  <sheetFormatPr defaultColWidth="8.85546875" defaultRowHeight="12"/>
  <cols>
    <col min="1" max="1" width="4" style="1" hidden="1" customWidth="1"/>
    <col min="2" max="2" width="7" style="1" customWidth="1"/>
    <col min="3" max="3" width="42.85546875" style="1" customWidth="1"/>
    <col min="4" max="4" width="11.42578125" style="21" customWidth="1"/>
    <col min="5" max="5" width="27.140625" style="21" customWidth="1"/>
    <col min="6" max="6" width="28.140625" style="21" customWidth="1"/>
    <col min="7" max="7" width="17.140625" style="21" customWidth="1"/>
    <col min="8" max="8" width="17.85546875" style="21" customWidth="1"/>
    <col min="9" max="9" width="8.85546875" style="1"/>
    <col min="10" max="10" width="38.5703125" style="15" customWidth="1"/>
    <col min="11" max="16384" width="8.85546875" style="1"/>
  </cols>
  <sheetData>
    <row r="3" spans="1:10" s="31" customFormat="1" ht="29.25" customHeight="1">
      <c r="C3" s="51" t="s">
        <v>146</v>
      </c>
      <c r="D3" s="51"/>
      <c r="E3" s="51"/>
      <c r="F3" s="51"/>
      <c r="G3" s="51"/>
      <c r="H3" s="51"/>
      <c r="J3" s="76"/>
    </row>
    <row r="4" spans="1:10" s="31" customFormat="1" ht="15" customHeight="1">
      <c r="B4" s="56" t="s">
        <v>148</v>
      </c>
      <c r="C4" s="50"/>
      <c r="D4" s="50"/>
      <c r="E4" s="50"/>
      <c r="F4" s="50"/>
      <c r="G4" s="50"/>
      <c r="H4" s="50"/>
      <c r="J4" s="76"/>
    </row>
    <row r="5" spans="1:10" s="31" customFormat="1" ht="15" customHeight="1">
      <c r="B5" s="56" t="s">
        <v>147</v>
      </c>
      <c r="C5" s="50"/>
      <c r="D5" s="50"/>
      <c r="E5" s="50"/>
      <c r="F5" s="50"/>
      <c r="G5" s="50"/>
      <c r="H5" s="50"/>
      <c r="J5" s="76"/>
    </row>
    <row r="7" spans="1:10" s="15" customFormat="1" ht="23.25" customHeight="1">
      <c r="B7" s="57" t="s">
        <v>1</v>
      </c>
      <c r="C7" s="58" t="s">
        <v>2</v>
      </c>
      <c r="D7" s="58" t="s">
        <v>3</v>
      </c>
      <c r="E7" s="58" t="s">
        <v>152</v>
      </c>
      <c r="F7" s="58"/>
      <c r="G7" s="58"/>
      <c r="H7" s="58"/>
    </row>
    <row r="8" spans="1:10" s="31" customFormat="1" ht="197.25" customHeight="1">
      <c r="A8" s="59" t="s">
        <v>0</v>
      </c>
      <c r="B8" s="57"/>
      <c r="C8" s="58"/>
      <c r="D8" s="58"/>
      <c r="E8" s="30" t="s">
        <v>153</v>
      </c>
      <c r="F8" s="30" t="s">
        <v>149</v>
      </c>
      <c r="G8" s="60" t="s">
        <v>154</v>
      </c>
      <c r="H8" s="85" t="s">
        <v>155</v>
      </c>
      <c r="J8" s="76"/>
    </row>
    <row r="9" spans="1:10" ht="31.5" customHeight="1">
      <c r="A9" s="4" t="s">
        <v>4</v>
      </c>
      <c r="B9" s="3" t="s">
        <v>5</v>
      </c>
      <c r="C9" s="5" t="s">
        <v>6</v>
      </c>
      <c r="D9" s="4" t="s">
        <v>7</v>
      </c>
      <c r="E9" s="34">
        <f>E10+E20+E26+E27</f>
        <v>10254.825000000001</v>
      </c>
      <c r="F9" s="34">
        <f>F10+F20+F26+F27</f>
        <v>5508.5050000000001</v>
      </c>
      <c r="G9" s="34">
        <f>G10+G20+G26+G27</f>
        <v>15763.329999999998</v>
      </c>
      <c r="H9" s="34">
        <f>H10+H20+H26+H27+H32</f>
        <v>16716.417000000001</v>
      </c>
      <c r="J9" s="75"/>
    </row>
    <row r="10" spans="1:10" ht="18.75" customHeight="1">
      <c r="A10" s="3">
        <v>1</v>
      </c>
      <c r="B10" s="3" t="s">
        <v>8</v>
      </c>
      <c r="C10" s="6" t="s">
        <v>9</v>
      </c>
      <c r="D10" s="4" t="s">
        <v>7</v>
      </c>
      <c r="E10" s="35">
        <f t="shared" ref="E10:F10" si="0">SUM(E11:E15)</f>
        <v>878.78</v>
      </c>
      <c r="F10" s="35">
        <f t="shared" si="0"/>
        <v>843.40708333333328</v>
      </c>
      <c r="G10" s="35">
        <f t="shared" ref="G10" si="1">SUM(G11:G15)</f>
        <v>1722.1870833333332</v>
      </c>
      <c r="H10" s="35">
        <f>SUM(H11:H15)</f>
        <v>2821.17</v>
      </c>
      <c r="J10" s="75"/>
    </row>
    <row r="11" spans="1:10">
      <c r="A11" s="4"/>
      <c r="B11" s="4"/>
      <c r="C11" s="7" t="s">
        <v>10</v>
      </c>
      <c r="D11" s="8"/>
      <c r="E11" s="8"/>
      <c r="F11" s="8"/>
      <c r="G11" s="8"/>
      <c r="H11" s="8"/>
      <c r="J11" s="75"/>
    </row>
    <row r="12" spans="1:10" ht="12.75">
      <c r="A12" s="9"/>
      <c r="B12" s="9"/>
      <c r="C12" s="10" t="s">
        <v>11</v>
      </c>
      <c r="D12" s="8" t="s">
        <v>7</v>
      </c>
      <c r="E12" s="29">
        <f>294/12*7</f>
        <v>171.5</v>
      </c>
      <c r="F12" s="71">
        <f>306.991/12*5</f>
        <v>127.91291666666666</v>
      </c>
      <c r="G12" s="73">
        <f>E12+F12</f>
        <v>299.41291666666666</v>
      </c>
      <c r="H12" s="73">
        <f>477.139+179.711</f>
        <v>656.85</v>
      </c>
      <c r="J12" s="75"/>
    </row>
    <row r="13" spans="1:10" ht="12.75">
      <c r="A13" s="4"/>
      <c r="B13" s="4"/>
      <c r="C13" s="10" t="s">
        <v>12</v>
      </c>
      <c r="D13" s="8" t="s">
        <v>7</v>
      </c>
      <c r="E13" s="29">
        <f>721.5/12*7</f>
        <v>420.875</v>
      </c>
      <c r="F13" s="71">
        <f>1102.636/12*5</f>
        <v>459.43166666666662</v>
      </c>
      <c r="G13" s="73">
        <f t="shared" ref="G13:G15" si="2">E13+F13</f>
        <v>880.30666666666662</v>
      </c>
      <c r="H13" s="73">
        <v>948.32</v>
      </c>
      <c r="J13" s="75"/>
    </row>
    <row r="14" spans="1:10" ht="12.75">
      <c r="A14" s="4"/>
      <c r="B14" s="4"/>
      <c r="C14" s="10" t="s">
        <v>13</v>
      </c>
      <c r="D14" s="8" t="s">
        <v>7</v>
      </c>
      <c r="E14" s="29"/>
      <c r="F14" s="36"/>
      <c r="G14" s="73"/>
      <c r="H14" s="73"/>
      <c r="J14" s="75"/>
    </row>
    <row r="15" spans="1:10" ht="12.75">
      <c r="A15" s="4"/>
      <c r="B15" s="4"/>
      <c r="C15" s="10" t="s">
        <v>14</v>
      </c>
      <c r="D15" s="8" t="s">
        <v>7</v>
      </c>
      <c r="E15" s="29">
        <f>490.98/12*7</f>
        <v>286.40499999999997</v>
      </c>
      <c r="F15" s="71">
        <f>614.55/12*5</f>
        <v>256.0625</v>
      </c>
      <c r="G15" s="73">
        <f t="shared" si="2"/>
        <v>542.46749999999997</v>
      </c>
      <c r="H15" s="73">
        <v>1216</v>
      </c>
      <c r="J15" s="75"/>
    </row>
    <row r="16" spans="1:10">
      <c r="A16" s="4"/>
      <c r="B16" s="4"/>
      <c r="C16" s="10" t="s">
        <v>15</v>
      </c>
      <c r="D16" s="8" t="s">
        <v>7</v>
      </c>
      <c r="E16" s="8"/>
      <c r="F16" s="8"/>
      <c r="G16" s="8"/>
      <c r="H16" s="8"/>
      <c r="J16" s="75"/>
    </row>
    <row r="17" spans="1:10">
      <c r="A17" s="4"/>
      <c r="B17" s="4"/>
      <c r="C17" s="10" t="s">
        <v>16</v>
      </c>
      <c r="D17" s="8" t="s">
        <v>7</v>
      </c>
      <c r="E17" s="8"/>
      <c r="F17" s="8"/>
      <c r="G17" s="8"/>
      <c r="H17" s="8"/>
      <c r="J17" s="75"/>
    </row>
    <row r="18" spans="1:10">
      <c r="A18" s="4"/>
      <c r="B18" s="4"/>
      <c r="C18" s="10" t="s">
        <v>17</v>
      </c>
      <c r="D18" s="8" t="s">
        <v>18</v>
      </c>
      <c r="E18" s="8"/>
      <c r="F18" s="8"/>
      <c r="G18" s="8"/>
      <c r="H18" s="8"/>
      <c r="J18" s="75"/>
    </row>
    <row r="19" spans="1:10">
      <c r="A19" s="4"/>
      <c r="B19" s="4"/>
      <c r="C19" s="10" t="s">
        <v>19</v>
      </c>
      <c r="D19" s="8" t="s">
        <v>18</v>
      </c>
      <c r="E19" s="8"/>
      <c r="F19" s="8"/>
      <c r="G19" s="8"/>
      <c r="H19" s="8"/>
      <c r="J19" s="75"/>
    </row>
    <row r="20" spans="1:10">
      <c r="A20" s="3">
        <v>2</v>
      </c>
      <c r="B20" s="3" t="s">
        <v>20</v>
      </c>
      <c r="C20" s="6" t="s">
        <v>21</v>
      </c>
      <c r="D20" s="8" t="s">
        <v>7</v>
      </c>
      <c r="E20" s="37">
        <f t="shared" ref="E20:G20" si="3">SUM(E21:E23)</f>
        <v>6557.7108333333335</v>
      </c>
      <c r="F20" s="37">
        <f t="shared" si="3"/>
        <v>4534.8583333333336</v>
      </c>
      <c r="G20" s="37">
        <f t="shared" si="3"/>
        <v>11092.569166666666</v>
      </c>
      <c r="H20" s="37">
        <f>SUM(H21:H25)</f>
        <v>9773.7660000000014</v>
      </c>
      <c r="J20" s="75"/>
    </row>
    <row r="21" spans="1:10">
      <c r="A21" s="10"/>
      <c r="B21" s="10"/>
      <c r="C21" s="11" t="s">
        <v>10</v>
      </c>
      <c r="D21" s="8"/>
      <c r="E21" s="8"/>
      <c r="F21" s="8"/>
      <c r="G21" s="8"/>
      <c r="H21" s="8"/>
      <c r="J21" s="75"/>
    </row>
    <row r="22" spans="1:10" ht="24.75" customHeight="1">
      <c r="A22" s="4"/>
      <c r="B22" s="4"/>
      <c r="C22" s="12" t="s">
        <v>142</v>
      </c>
      <c r="D22" s="8" t="s">
        <v>7</v>
      </c>
      <c r="E22" s="29">
        <f>10281.1/12*7</f>
        <v>5997.3083333333334</v>
      </c>
      <c r="F22" s="36">
        <f>9962.904/12*5</f>
        <v>4151.21</v>
      </c>
      <c r="G22" s="74">
        <f t="shared" ref="G22:G26" si="4">E22+F22</f>
        <v>10148.518333333333</v>
      </c>
      <c r="H22" s="74">
        <v>8902.6740000000009</v>
      </c>
      <c r="J22" s="75"/>
    </row>
    <row r="23" spans="1:10" ht="12.75">
      <c r="A23" s="4"/>
      <c r="B23" s="4"/>
      <c r="C23" s="10" t="s">
        <v>22</v>
      </c>
      <c r="D23" s="8" t="s">
        <v>7</v>
      </c>
      <c r="E23" s="29">
        <f>960.69/12*7</f>
        <v>560.40250000000003</v>
      </c>
      <c r="F23" s="71">
        <f>920.756/12*5</f>
        <v>383.64833333333331</v>
      </c>
      <c r="G23" s="73">
        <f t="shared" si="4"/>
        <v>944.05083333333334</v>
      </c>
      <c r="H23" s="73">
        <v>470.822</v>
      </c>
      <c r="J23" s="75"/>
    </row>
    <row r="24" spans="1:10" ht="12.75">
      <c r="A24" s="4"/>
      <c r="B24" s="4"/>
      <c r="C24" s="10" t="s">
        <v>23</v>
      </c>
      <c r="D24" s="8" t="s">
        <v>7</v>
      </c>
      <c r="E24" s="8"/>
      <c r="F24" s="8"/>
      <c r="G24" s="73"/>
      <c r="H24" s="73">
        <v>120.822</v>
      </c>
      <c r="J24" s="75"/>
    </row>
    <row r="25" spans="1:10" ht="12.75">
      <c r="A25" s="4"/>
      <c r="B25" s="4"/>
      <c r="C25" s="10" t="s">
        <v>24</v>
      </c>
      <c r="D25" s="8" t="s">
        <v>7</v>
      </c>
      <c r="E25" s="8"/>
      <c r="F25" s="8"/>
      <c r="G25" s="73"/>
      <c r="H25" s="73">
        <v>279.44799999999998</v>
      </c>
      <c r="J25" s="75"/>
    </row>
    <row r="26" spans="1:10" ht="12.75">
      <c r="A26" s="3">
        <v>3</v>
      </c>
      <c r="B26" s="3" t="s">
        <v>25</v>
      </c>
      <c r="C26" s="6" t="s">
        <v>26</v>
      </c>
      <c r="D26" s="8" t="s">
        <v>7</v>
      </c>
      <c r="E26" s="29">
        <f>4595.74/12*7</f>
        <v>2680.8483333333329</v>
      </c>
      <c r="F26" s="8">
        <v>0</v>
      </c>
      <c r="G26" s="73">
        <f t="shared" si="4"/>
        <v>2680.8483333333329</v>
      </c>
      <c r="H26" s="73">
        <v>2680.85</v>
      </c>
      <c r="J26" s="75"/>
    </row>
    <row r="27" spans="1:10">
      <c r="A27" s="4">
        <v>4</v>
      </c>
      <c r="B27" s="3" t="s">
        <v>27</v>
      </c>
      <c r="C27" s="6" t="s">
        <v>28</v>
      </c>
      <c r="D27" s="8" t="s">
        <v>7</v>
      </c>
      <c r="E27" s="79">
        <f>E29+E30+E31</f>
        <v>137.48583333333335</v>
      </c>
      <c r="F27" s="79">
        <f>F29+F30+F31</f>
        <v>130.23958333333331</v>
      </c>
      <c r="G27" s="79">
        <f>G29+G30+G31</f>
        <v>267.72541666666666</v>
      </c>
      <c r="H27" s="33">
        <f>H29+H30+H31</f>
        <v>829.63099999999997</v>
      </c>
      <c r="J27" s="75"/>
    </row>
    <row r="28" spans="1:10">
      <c r="A28" s="4"/>
      <c r="B28" s="4"/>
      <c r="C28" s="11" t="s">
        <v>10</v>
      </c>
      <c r="D28" s="8"/>
      <c r="E28" s="8"/>
      <c r="F28" s="36"/>
      <c r="G28" s="36"/>
      <c r="H28" s="36"/>
      <c r="J28" s="75"/>
    </row>
    <row r="29" spans="1:10" ht="24">
      <c r="A29" s="4"/>
      <c r="B29" s="4"/>
      <c r="C29" s="13" t="s">
        <v>29</v>
      </c>
      <c r="D29" s="8" t="s">
        <v>7</v>
      </c>
      <c r="E29" s="8"/>
      <c r="F29" s="36"/>
      <c r="G29" s="36"/>
      <c r="H29" s="36"/>
      <c r="J29" s="75"/>
    </row>
    <row r="30" spans="1:10" ht="24">
      <c r="A30" s="4"/>
      <c r="B30" s="4"/>
      <c r="C30" s="13" t="s">
        <v>30</v>
      </c>
      <c r="D30" s="8" t="s">
        <v>7</v>
      </c>
      <c r="E30" s="29">
        <f>235.69/12*7</f>
        <v>137.48583333333335</v>
      </c>
      <c r="F30" s="71">
        <f>312.575/12*5</f>
        <v>130.23958333333331</v>
      </c>
      <c r="G30" s="74">
        <f t="shared" ref="G30" si="5">E30+F30</f>
        <v>267.72541666666666</v>
      </c>
      <c r="H30" s="74">
        <v>829.63099999999997</v>
      </c>
      <c r="J30" s="75"/>
    </row>
    <row r="31" spans="1:10" ht="24">
      <c r="A31" s="4"/>
      <c r="B31" s="4"/>
      <c r="C31" s="13" t="s">
        <v>31</v>
      </c>
      <c r="D31" s="8" t="s">
        <v>7</v>
      </c>
      <c r="E31" s="8"/>
      <c r="F31" s="8"/>
      <c r="G31" s="8"/>
      <c r="H31" s="8"/>
      <c r="J31" s="75"/>
    </row>
    <row r="32" spans="1:10" ht="13.5" customHeight="1">
      <c r="A32" s="3">
        <v>5</v>
      </c>
      <c r="B32" s="3" t="s">
        <v>32</v>
      </c>
      <c r="C32" s="14" t="s">
        <v>33</v>
      </c>
      <c r="D32" s="8" t="s">
        <v>7</v>
      </c>
      <c r="E32" s="8"/>
      <c r="F32" s="8"/>
      <c r="G32" s="8"/>
      <c r="H32" s="8">
        <f>H52+H56</f>
        <v>611</v>
      </c>
      <c r="I32" s="1" t="s">
        <v>139</v>
      </c>
      <c r="J32" s="75"/>
    </row>
    <row r="33" spans="1:10" s="15" customFormat="1" ht="30" customHeight="1">
      <c r="A33" s="4"/>
      <c r="B33" s="4"/>
      <c r="C33" s="13" t="s">
        <v>34</v>
      </c>
      <c r="D33" s="4" t="s">
        <v>7</v>
      </c>
      <c r="E33" s="4"/>
      <c r="F33" s="4"/>
      <c r="G33" s="4"/>
      <c r="H33" s="4"/>
      <c r="J33" s="75"/>
    </row>
    <row r="34" spans="1:10" ht="26.25" customHeight="1">
      <c r="A34" s="4"/>
      <c r="B34" s="4"/>
      <c r="C34" s="16" t="s">
        <v>35</v>
      </c>
      <c r="D34" s="8" t="s">
        <v>7</v>
      </c>
      <c r="E34" s="8"/>
      <c r="F34" s="8"/>
      <c r="G34" s="8"/>
      <c r="H34" s="8"/>
      <c r="J34" s="75"/>
    </row>
    <row r="35" spans="1:10" ht="24">
      <c r="A35" s="4"/>
      <c r="B35" s="4"/>
      <c r="C35" s="16" t="s">
        <v>36</v>
      </c>
      <c r="D35" s="8" t="s">
        <v>7</v>
      </c>
      <c r="E35" s="8"/>
      <c r="F35" s="8"/>
      <c r="G35" s="8"/>
      <c r="H35" s="8"/>
      <c r="J35" s="75"/>
    </row>
    <row r="36" spans="1:10" ht="14.25" customHeight="1">
      <c r="A36" s="4"/>
      <c r="B36" s="4"/>
      <c r="C36" s="16" t="s">
        <v>37</v>
      </c>
      <c r="D36" s="8" t="s">
        <v>7</v>
      </c>
      <c r="E36" s="8"/>
      <c r="F36" s="8"/>
      <c r="G36" s="8"/>
      <c r="H36" s="8"/>
      <c r="J36" s="75"/>
    </row>
    <row r="37" spans="1:10">
      <c r="A37" s="4"/>
      <c r="B37" s="4"/>
      <c r="C37" s="16" t="s">
        <v>38</v>
      </c>
      <c r="D37" s="8" t="s">
        <v>7</v>
      </c>
      <c r="E37" s="8"/>
      <c r="F37" s="8"/>
      <c r="G37" s="8"/>
      <c r="H37" s="8"/>
      <c r="J37" s="75"/>
    </row>
    <row r="38" spans="1:10">
      <c r="A38" s="4"/>
      <c r="B38" s="4"/>
      <c r="C38" s="17" t="s">
        <v>39</v>
      </c>
      <c r="D38" s="8" t="s">
        <v>7</v>
      </c>
      <c r="E38" s="8"/>
      <c r="F38" s="8"/>
      <c r="G38" s="8"/>
      <c r="H38" s="8"/>
      <c r="J38" s="75"/>
    </row>
    <row r="39" spans="1:10">
      <c r="A39" s="4"/>
      <c r="B39" s="4"/>
      <c r="C39" s="17" t="s">
        <v>40</v>
      </c>
      <c r="D39" s="8" t="s">
        <v>7</v>
      </c>
      <c r="E39" s="8"/>
      <c r="F39" s="8"/>
      <c r="G39" s="8"/>
      <c r="H39" s="8"/>
      <c r="J39" s="75"/>
    </row>
    <row r="40" spans="1:10">
      <c r="A40" s="4"/>
      <c r="B40" s="4"/>
      <c r="C40" s="17" t="s">
        <v>41</v>
      </c>
      <c r="D40" s="8" t="s">
        <v>7</v>
      </c>
      <c r="E40" s="8"/>
      <c r="F40" s="8"/>
      <c r="G40" s="8"/>
      <c r="H40" s="8"/>
      <c r="J40" s="75"/>
    </row>
    <row r="41" spans="1:10">
      <c r="A41" s="4"/>
      <c r="B41" s="4"/>
      <c r="C41" s="17" t="s">
        <v>42</v>
      </c>
      <c r="D41" s="8"/>
      <c r="E41" s="8"/>
      <c r="F41" s="8"/>
      <c r="G41" s="8"/>
      <c r="H41" s="8"/>
      <c r="J41" s="75"/>
    </row>
    <row r="42" spans="1:10">
      <c r="A42" s="4"/>
      <c r="B42" s="4"/>
      <c r="C42" s="17" t="s">
        <v>43</v>
      </c>
      <c r="D42" s="8" t="s">
        <v>7</v>
      </c>
      <c r="E42" s="8"/>
      <c r="F42" s="8"/>
      <c r="G42" s="8"/>
      <c r="H42" s="8"/>
      <c r="J42" s="75"/>
    </row>
    <row r="43" spans="1:10">
      <c r="A43" s="4"/>
      <c r="B43" s="4"/>
      <c r="C43" s="17" t="s">
        <v>44</v>
      </c>
      <c r="D43" s="8" t="s">
        <v>7</v>
      </c>
      <c r="E43" s="8"/>
      <c r="F43" s="8"/>
      <c r="G43" s="8"/>
      <c r="H43" s="8"/>
      <c r="J43" s="75"/>
    </row>
    <row r="44" spans="1:10">
      <c r="A44" s="4"/>
      <c r="B44" s="4"/>
      <c r="C44" s="17" t="s">
        <v>45</v>
      </c>
      <c r="D44" s="8" t="s">
        <v>7</v>
      </c>
      <c r="E44" s="8"/>
      <c r="F44" s="8"/>
      <c r="G44" s="8"/>
      <c r="H44" s="8"/>
      <c r="J44" s="75"/>
    </row>
    <row r="45" spans="1:10">
      <c r="A45" s="4"/>
      <c r="B45" s="4"/>
      <c r="C45" s="17" t="s">
        <v>46</v>
      </c>
      <c r="D45" s="8" t="s">
        <v>7</v>
      </c>
      <c r="E45" s="8"/>
      <c r="F45" s="8"/>
      <c r="G45" s="8"/>
      <c r="H45" s="8"/>
      <c r="J45" s="75"/>
    </row>
    <row r="46" spans="1:10">
      <c r="A46" s="4"/>
      <c r="B46" s="4"/>
      <c r="C46" s="17" t="s">
        <v>47</v>
      </c>
      <c r="D46" s="8" t="s">
        <v>7</v>
      </c>
      <c r="E46" s="8"/>
      <c r="F46" s="8"/>
      <c r="G46" s="8"/>
      <c r="H46" s="8"/>
      <c r="J46" s="75"/>
    </row>
    <row r="47" spans="1:10">
      <c r="A47" s="4"/>
      <c r="B47" s="4"/>
      <c r="C47" s="17" t="s">
        <v>48</v>
      </c>
      <c r="D47" s="8" t="s">
        <v>7</v>
      </c>
      <c r="E47" s="8"/>
      <c r="F47" s="8"/>
      <c r="G47" s="8"/>
      <c r="H47" s="8"/>
      <c r="J47" s="75"/>
    </row>
    <row r="48" spans="1:10">
      <c r="A48" s="4"/>
      <c r="B48" s="4"/>
      <c r="C48" s="17" t="s">
        <v>49</v>
      </c>
      <c r="D48" s="8" t="s">
        <v>7</v>
      </c>
      <c r="E48" s="8"/>
      <c r="F48" s="8"/>
      <c r="G48" s="8"/>
      <c r="H48" s="8"/>
      <c r="J48" s="75"/>
    </row>
    <row r="49" spans="1:10">
      <c r="A49" s="4"/>
      <c r="B49" s="4"/>
      <c r="C49" s="17" t="s">
        <v>50</v>
      </c>
      <c r="D49" s="8" t="s">
        <v>7</v>
      </c>
      <c r="E49" s="8"/>
      <c r="F49" s="8"/>
      <c r="G49" s="8"/>
      <c r="H49" s="8"/>
      <c r="J49" s="75"/>
    </row>
    <row r="50" spans="1:10">
      <c r="A50" s="4"/>
      <c r="B50" s="4"/>
      <c r="C50" s="17" t="s">
        <v>51</v>
      </c>
      <c r="D50" s="8" t="s">
        <v>7</v>
      </c>
      <c r="E50" s="8"/>
      <c r="F50" s="8"/>
      <c r="G50" s="8"/>
      <c r="H50" s="8"/>
      <c r="J50" s="75"/>
    </row>
    <row r="51" spans="1:10">
      <c r="A51" s="4"/>
      <c r="B51" s="4"/>
      <c r="C51" s="17" t="s">
        <v>52</v>
      </c>
      <c r="D51" s="8" t="s">
        <v>7</v>
      </c>
      <c r="E51" s="8"/>
      <c r="F51" s="8"/>
      <c r="G51" s="8"/>
      <c r="H51" s="8"/>
      <c r="J51" s="75"/>
    </row>
    <row r="52" spans="1:10">
      <c r="A52" s="4"/>
      <c r="B52" s="4"/>
      <c r="C52" s="18" t="s">
        <v>53</v>
      </c>
      <c r="D52" s="8" t="s">
        <v>7</v>
      </c>
      <c r="E52" s="8"/>
      <c r="F52" s="8"/>
      <c r="G52" s="8"/>
      <c r="H52" s="8">
        <v>40</v>
      </c>
      <c r="J52" s="75"/>
    </row>
    <row r="53" spans="1:10">
      <c r="A53" s="4"/>
      <c r="B53" s="4"/>
      <c r="C53" s="17" t="s">
        <v>157</v>
      </c>
      <c r="D53" s="8"/>
      <c r="E53" s="8"/>
      <c r="F53" s="8"/>
      <c r="G53" s="8"/>
      <c r="H53" s="8">
        <v>40</v>
      </c>
      <c r="J53" s="75"/>
    </row>
    <row r="54" spans="1:10">
      <c r="A54" s="4"/>
      <c r="B54" s="4"/>
      <c r="C54" s="17" t="s">
        <v>54</v>
      </c>
      <c r="D54" s="8" t="s">
        <v>7</v>
      </c>
      <c r="E54" s="8"/>
      <c r="F54" s="8"/>
      <c r="G54" s="8"/>
      <c r="H54" s="8"/>
      <c r="J54" s="75"/>
    </row>
    <row r="55" spans="1:10">
      <c r="A55" s="4"/>
      <c r="B55" s="4"/>
      <c r="C55" s="17" t="s">
        <v>55</v>
      </c>
      <c r="D55" s="8" t="s">
        <v>7</v>
      </c>
      <c r="E55" s="8"/>
      <c r="F55" s="8"/>
      <c r="G55" s="8"/>
      <c r="H55" s="8"/>
      <c r="J55" s="75"/>
    </row>
    <row r="56" spans="1:10">
      <c r="A56" s="4"/>
      <c r="B56" s="4"/>
      <c r="C56" s="17" t="s">
        <v>56</v>
      </c>
      <c r="D56" s="8" t="s">
        <v>7</v>
      </c>
      <c r="E56" s="8"/>
      <c r="F56" s="8"/>
      <c r="G56" s="8"/>
      <c r="H56" s="8">
        <v>571</v>
      </c>
      <c r="J56" s="75"/>
    </row>
    <row r="57" spans="1:10">
      <c r="A57" s="4"/>
      <c r="B57" s="4"/>
      <c r="C57" s="17" t="s">
        <v>57</v>
      </c>
      <c r="D57" s="8" t="s">
        <v>7</v>
      </c>
      <c r="E57" s="8"/>
      <c r="F57" s="8"/>
      <c r="G57" s="8"/>
      <c r="H57" s="8"/>
      <c r="J57" s="75"/>
    </row>
    <row r="58" spans="1:10">
      <c r="A58" s="3">
        <v>6</v>
      </c>
      <c r="B58" s="3" t="s">
        <v>58</v>
      </c>
      <c r="C58" s="6" t="s">
        <v>59</v>
      </c>
      <c r="D58" s="8" t="s">
        <v>7</v>
      </c>
      <c r="E58" s="8"/>
      <c r="F58" s="8"/>
      <c r="G58" s="8"/>
      <c r="H58" s="8"/>
      <c r="J58" s="75"/>
    </row>
    <row r="59" spans="1:10">
      <c r="A59" s="4"/>
      <c r="B59" s="4"/>
      <c r="C59" s="11" t="s">
        <v>10</v>
      </c>
      <c r="D59" s="8"/>
      <c r="E59" s="8"/>
      <c r="F59" s="8"/>
      <c r="G59" s="8"/>
      <c r="H59" s="8"/>
      <c r="J59" s="75"/>
    </row>
    <row r="60" spans="1:10" ht="24.75" customHeight="1">
      <c r="A60" s="4"/>
      <c r="B60" s="4"/>
      <c r="C60" s="19" t="s">
        <v>60</v>
      </c>
      <c r="D60" s="20" t="s">
        <v>7</v>
      </c>
      <c r="E60" s="20"/>
      <c r="F60" s="20"/>
      <c r="G60" s="20"/>
      <c r="H60" s="20"/>
      <c r="J60" s="75"/>
    </row>
    <row r="61" spans="1:10">
      <c r="A61" s="4"/>
      <c r="B61" s="4"/>
      <c r="C61" s="10" t="s">
        <v>61</v>
      </c>
      <c r="D61" s="8" t="s">
        <v>7</v>
      </c>
      <c r="E61" s="8"/>
      <c r="F61" s="8"/>
      <c r="G61" s="8"/>
      <c r="H61" s="8"/>
      <c r="J61" s="75"/>
    </row>
    <row r="62" spans="1:10">
      <c r="A62" s="4"/>
      <c r="B62" s="4"/>
      <c r="C62" s="10" t="s">
        <v>62</v>
      </c>
      <c r="D62" s="8" t="s">
        <v>7</v>
      </c>
      <c r="E62" s="8"/>
      <c r="F62" s="8"/>
      <c r="G62" s="8"/>
      <c r="H62" s="8"/>
      <c r="J62" s="75"/>
    </row>
    <row r="63" spans="1:10">
      <c r="A63" s="4"/>
      <c r="B63" s="4"/>
      <c r="C63" s="10" t="s">
        <v>63</v>
      </c>
      <c r="D63" s="8"/>
      <c r="E63" s="8"/>
      <c r="F63" s="8"/>
      <c r="G63" s="8"/>
      <c r="H63" s="8"/>
      <c r="J63" s="75"/>
    </row>
    <row r="64" spans="1:10">
      <c r="A64" s="4"/>
      <c r="B64" s="4"/>
      <c r="C64" s="6" t="s">
        <v>64</v>
      </c>
      <c r="D64" s="8" t="s">
        <v>7</v>
      </c>
      <c r="E64" s="8"/>
      <c r="F64" s="8"/>
      <c r="G64" s="8"/>
      <c r="H64" s="8"/>
      <c r="J64" s="75"/>
    </row>
    <row r="65" spans="1:10">
      <c r="A65" s="4"/>
      <c r="B65" s="4"/>
      <c r="C65" s="10" t="s">
        <v>65</v>
      </c>
      <c r="D65" s="8"/>
      <c r="E65" s="8"/>
      <c r="F65" s="8"/>
      <c r="G65" s="8"/>
      <c r="H65" s="8"/>
      <c r="J65" s="75"/>
    </row>
    <row r="66" spans="1:10">
      <c r="A66" s="4"/>
      <c r="B66" s="4"/>
      <c r="C66" s="10" t="s">
        <v>66</v>
      </c>
      <c r="D66" s="8"/>
      <c r="E66" s="8"/>
      <c r="F66" s="8"/>
      <c r="G66" s="8"/>
      <c r="H66" s="8"/>
      <c r="J66" s="75"/>
    </row>
    <row r="67" spans="1:10">
      <c r="A67" s="4"/>
      <c r="B67" s="4"/>
      <c r="C67" s="10" t="s">
        <v>67</v>
      </c>
      <c r="D67" s="8"/>
      <c r="E67" s="8"/>
      <c r="F67" s="8"/>
      <c r="G67" s="8"/>
      <c r="H67" s="8"/>
      <c r="J67" s="75"/>
    </row>
    <row r="68" spans="1:10">
      <c r="A68" s="4"/>
      <c r="B68" s="4"/>
      <c r="C68" s="10" t="s">
        <v>56</v>
      </c>
      <c r="D68" s="8" t="s">
        <v>7</v>
      </c>
      <c r="E68" s="8"/>
      <c r="F68" s="8"/>
      <c r="G68" s="8"/>
      <c r="H68" s="8"/>
      <c r="J68" s="75"/>
    </row>
    <row r="69" spans="1:10">
      <c r="A69" s="4"/>
      <c r="B69" s="4"/>
      <c r="C69" s="10" t="s">
        <v>68</v>
      </c>
      <c r="F69" s="8"/>
      <c r="G69" s="8"/>
      <c r="H69" s="61"/>
      <c r="J69" s="75"/>
    </row>
    <row r="70" spans="1:10">
      <c r="A70" s="4"/>
      <c r="B70" s="4"/>
      <c r="C70" s="10" t="s">
        <v>69</v>
      </c>
      <c r="D70" s="8" t="s">
        <v>7</v>
      </c>
      <c r="E70" s="8"/>
      <c r="F70" s="8"/>
      <c r="G70" s="8"/>
      <c r="H70" s="8"/>
      <c r="J70" s="75"/>
    </row>
    <row r="71" spans="1:10" ht="13.5" customHeight="1">
      <c r="A71" s="4"/>
      <c r="B71" s="4"/>
      <c r="C71" s="13" t="s">
        <v>138</v>
      </c>
      <c r="D71" s="8" t="s">
        <v>7</v>
      </c>
      <c r="E71" s="8"/>
      <c r="F71" s="8"/>
      <c r="G71" s="8"/>
      <c r="H71" s="8"/>
      <c r="J71" s="75"/>
    </row>
    <row r="72" spans="1:10">
      <c r="A72" s="3" t="s">
        <v>70</v>
      </c>
      <c r="B72" s="3" t="s">
        <v>71</v>
      </c>
      <c r="C72" s="6" t="s">
        <v>72</v>
      </c>
      <c r="D72" s="8" t="s">
        <v>7</v>
      </c>
      <c r="E72" s="37">
        <f>E73</f>
        <v>7292.8391666666666</v>
      </c>
      <c r="F72" s="37">
        <f>F73</f>
        <v>8930.9120833333345</v>
      </c>
      <c r="G72" s="37">
        <f>G73</f>
        <v>16223.751249999999</v>
      </c>
      <c r="H72" s="37">
        <f>H73</f>
        <v>16294.491999999998</v>
      </c>
      <c r="J72" s="75"/>
    </row>
    <row r="73" spans="1:10">
      <c r="A73" s="3">
        <v>7</v>
      </c>
      <c r="B73" s="3" t="s">
        <v>73</v>
      </c>
      <c r="C73" s="6" t="s">
        <v>74</v>
      </c>
      <c r="D73" s="8" t="s">
        <v>7</v>
      </c>
      <c r="E73" s="35">
        <f>E75+E76+E77+E78+E79+E80+E81+E82+E83+E84+E85+E86+E87+E88+E89+E90+E91+E92+E93+E94+E95+E96+E106</f>
        <v>7292.8391666666666</v>
      </c>
      <c r="F73" s="35">
        <f>F75+F76+F77+F78+F79+F80+F81+F82+F83+F84+F85+F86+F87+F88+F89+F90+F91+F92+F93+F94+F95+F96+F106</f>
        <v>8930.9120833333345</v>
      </c>
      <c r="G73" s="35">
        <f>G75+G76+G77+G78+G79+G80+G81+G82+G83+G84+G85+G86+G87+G88+G89+G90+G91+G92+G93+G94+G95+G96+G106</f>
        <v>16223.751249999999</v>
      </c>
      <c r="H73" s="35">
        <f>H75+H76+H77+H78+H79+H80+H81+H82+H83+H84+H85+H86+H87+H88+H89+H90+H91+H92+H93+H94+H95+H96+H106</f>
        <v>16294.491999999998</v>
      </c>
      <c r="J73" s="75"/>
    </row>
    <row r="74" spans="1:10">
      <c r="A74" s="4"/>
      <c r="B74" s="4"/>
      <c r="C74" s="11" t="s">
        <v>10</v>
      </c>
      <c r="D74" s="8"/>
      <c r="E74" s="8"/>
      <c r="F74" s="8"/>
      <c r="G74" s="8"/>
      <c r="H74" s="8"/>
      <c r="J74" s="75"/>
    </row>
    <row r="75" spans="1:10">
      <c r="A75" s="4"/>
      <c r="B75" s="4"/>
      <c r="C75" s="10" t="s">
        <v>11</v>
      </c>
      <c r="D75" s="8" t="s">
        <v>7</v>
      </c>
      <c r="E75" s="8"/>
      <c r="F75" s="8"/>
      <c r="G75" s="8"/>
      <c r="H75" s="8"/>
      <c r="J75" s="75"/>
    </row>
    <row r="76" spans="1:10">
      <c r="A76" s="4"/>
      <c r="B76" s="4"/>
      <c r="C76" s="10" t="s">
        <v>12</v>
      </c>
      <c r="D76" s="8" t="s">
        <v>7</v>
      </c>
      <c r="E76" s="8"/>
      <c r="F76" s="8"/>
      <c r="G76" s="8"/>
      <c r="H76" s="8"/>
      <c r="J76" s="75"/>
    </row>
    <row r="77" spans="1:10">
      <c r="A77" s="4"/>
      <c r="B77" s="4"/>
      <c r="C77" s="10" t="s">
        <v>16</v>
      </c>
      <c r="D77" s="8" t="s">
        <v>7</v>
      </c>
      <c r="E77" s="8"/>
      <c r="F77" s="8"/>
      <c r="G77" s="8"/>
      <c r="H77" s="8"/>
      <c r="J77" s="75"/>
    </row>
    <row r="78" spans="1:10" ht="12.75">
      <c r="A78" s="4"/>
      <c r="B78" s="3" t="s">
        <v>75</v>
      </c>
      <c r="C78" s="5" t="s">
        <v>76</v>
      </c>
      <c r="D78" s="8" t="s">
        <v>7</v>
      </c>
      <c r="E78" s="38">
        <f>6820.13/12*7</f>
        <v>3978.4091666666664</v>
      </c>
      <c r="F78" s="71">
        <f>6479.108/12*5</f>
        <v>2699.6283333333331</v>
      </c>
      <c r="G78" s="74">
        <f>E78+F78</f>
        <v>6678.0374999999995</v>
      </c>
      <c r="H78" s="74">
        <v>4354.8890000000001</v>
      </c>
      <c r="J78" s="75"/>
    </row>
    <row r="79" spans="1:10" ht="12.75">
      <c r="A79" s="4"/>
      <c r="B79" s="4"/>
      <c r="C79" s="10" t="s">
        <v>22</v>
      </c>
      <c r="D79" s="8" t="s">
        <v>7</v>
      </c>
      <c r="E79" s="38">
        <f>646.62/12*7</f>
        <v>377.19499999999999</v>
      </c>
      <c r="F79" s="39">
        <f>614.597/12*5</f>
        <v>256.08208333333334</v>
      </c>
      <c r="G79" s="74">
        <f t="shared" ref="G79:G93" si="6">E79+F79</f>
        <v>633.27708333333339</v>
      </c>
      <c r="H79" s="74">
        <v>226.66</v>
      </c>
      <c r="J79" s="75"/>
    </row>
    <row r="80" spans="1:10" ht="12.75">
      <c r="A80" s="4"/>
      <c r="B80" s="4"/>
      <c r="C80" s="10" t="s">
        <v>24</v>
      </c>
      <c r="D80" s="8" t="s">
        <v>7</v>
      </c>
      <c r="E80" s="8"/>
      <c r="F80" s="8"/>
      <c r="G80" s="74"/>
      <c r="H80" s="74">
        <v>135.209</v>
      </c>
      <c r="J80" s="75"/>
    </row>
    <row r="81" spans="1:10" ht="12.75">
      <c r="A81" s="4"/>
      <c r="B81" s="4"/>
      <c r="C81" s="10" t="s">
        <v>77</v>
      </c>
      <c r="D81" s="8" t="s">
        <v>7</v>
      </c>
      <c r="E81" s="8"/>
      <c r="F81" s="8"/>
      <c r="G81" s="74"/>
      <c r="H81" s="74"/>
      <c r="J81" s="75"/>
    </row>
    <row r="82" spans="1:10" ht="12.75">
      <c r="A82" s="4"/>
      <c r="B82" s="4"/>
      <c r="C82" s="10" t="s">
        <v>78</v>
      </c>
      <c r="D82" s="8" t="s">
        <v>7</v>
      </c>
      <c r="E82" s="8"/>
      <c r="F82" s="8"/>
      <c r="G82" s="74"/>
      <c r="H82" s="74"/>
      <c r="J82" s="75"/>
    </row>
    <row r="83" spans="1:10" ht="12.75">
      <c r="A83" s="4"/>
      <c r="B83" s="3" t="s">
        <v>79</v>
      </c>
      <c r="C83" s="6" t="s">
        <v>26</v>
      </c>
      <c r="D83" s="8" t="s">
        <v>7</v>
      </c>
      <c r="E83" s="8"/>
      <c r="F83" s="8"/>
      <c r="G83" s="74"/>
      <c r="H83" s="74"/>
      <c r="J83" s="75"/>
    </row>
    <row r="84" spans="1:10" ht="24">
      <c r="A84" s="4"/>
      <c r="B84" s="4"/>
      <c r="C84" s="12" t="s">
        <v>80</v>
      </c>
      <c r="D84" s="8" t="s">
        <v>7</v>
      </c>
      <c r="E84" s="8"/>
      <c r="F84" s="8"/>
      <c r="G84" s="74"/>
      <c r="H84" s="74"/>
      <c r="J84" s="75"/>
    </row>
    <row r="85" spans="1:10" ht="12.75">
      <c r="A85" s="4"/>
      <c r="B85" s="4"/>
      <c r="C85" s="10" t="s">
        <v>81</v>
      </c>
      <c r="D85" s="8" t="s">
        <v>7</v>
      </c>
      <c r="E85" s="8"/>
      <c r="F85" s="8"/>
      <c r="G85" s="74"/>
      <c r="H85" s="74"/>
      <c r="J85" s="75"/>
    </row>
    <row r="86" spans="1:10" ht="12.75">
      <c r="A86" s="4"/>
      <c r="B86" s="4"/>
      <c r="C86" s="10" t="s">
        <v>82</v>
      </c>
      <c r="D86" s="8" t="s">
        <v>7</v>
      </c>
      <c r="E86" s="8"/>
      <c r="F86" s="8"/>
      <c r="G86" s="74"/>
      <c r="H86" s="74"/>
      <c r="J86" s="75"/>
    </row>
    <row r="87" spans="1:10" ht="12.75">
      <c r="A87" s="4"/>
      <c r="B87" s="4"/>
      <c r="C87" s="10" t="s">
        <v>56</v>
      </c>
      <c r="D87" s="8" t="s">
        <v>7</v>
      </c>
      <c r="E87" s="8"/>
      <c r="F87" s="8"/>
      <c r="G87" s="74"/>
      <c r="H87" s="74"/>
      <c r="J87" s="75"/>
    </row>
    <row r="88" spans="1:10" ht="24">
      <c r="A88" s="4"/>
      <c r="B88" s="4"/>
      <c r="C88" s="12" t="s">
        <v>83</v>
      </c>
      <c r="D88" s="8" t="s">
        <v>7</v>
      </c>
      <c r="E88" s="8"/>
      <c r="F88" s="8"/>
      <c r="G88" s="74"/>
      <c r="H88" s="74"/>
      <c r="J88" s="75"/>
    </row>
    <row r="89" spans="1:10" ht="14.25" customHeight="1">
      <c r="A89" s="4"/>
      <c r="B89" s="4"/>
      <c r="C89" s="12" t="s">
        <v>84</v>
      </c>
      <c r="D89" s="8" t="s">
        <v>7</v>
      </c>
      <c r="E89" s="8"/>
      <c r="F89" s="8"/>
      <c r="G89" s="74"/>
      <c r="H89" s="74"/>
      <c r="J89" s="75"/>
    </row>
    <row r="90" spans="1:10" ht="12.75">
      <c r="A90" s="4"/>
      <c r="B90" s="4"/>
      <c r="C90" s="12" t="s">
        <v>39</v>
      </c>
      <c r="D90" s="8" t="s">
        <v>7</v>
      </c>
      <c r="E90" s="8"/>
      <c r="F90" s="8"/>
      <c r="G90" s="74"/>
      <c r="H90" s="74"/>
      <c r="J90" s="75"/>
    </row>
    <row r="91" spans="1:10" ht="12.75">
      <c r="A91" s="22"/>
      <c r="B91" s="22"/>
      <c r="C91" s="10" t="s">
        <v>57</v>
      </c>
      <c r="D91" s="8" t="s">
        <v>7</v>
      </c>
      <c r="E91" s="8"/>
      <c r="F91" s="8"/>
      <c r="G91" s="74"/>
      <c r="H91" s="74"/>
      <c r="J91" s="75"/>
    </row>
    <row r="92" spans="1:10" ht="12.75">
      <c r="A92" s="22"/>
      <c r="B92" s="22"/>
      <c r="C92" s="10" t="s">
        <v>85</v>
      </c>
      <c r="D92" s="8" t="s">
        <v>7</v>
      </c>
      <c r="E92" s="8"/>
      <c r="F92" s="8"/>
      <c r="G92" s="74"/>
      <c r="H92" s="74"/>
      <c r="J92" s="75"/>
    </row>
    <row r="93" spans="1:10" ht="12.75">
      <c r="A93" s="4"/>
      <c r="B93" s="4"/>
      <c r="C93" s="10" t="s">
        <v>86</v>
      </c>
      <c r="D93" s="8" t="s">
        <v>7</v>
      </c>
      <c r="E93" s="29">
        <f>137.77/12*7</f>
        <v>80.365833333333342</v>
      </c>
      <c r="F93" s="8">
        <f>146.391/12*5</f>
        <v>60.996249999999996</v>
      </c>
      <c r="G93" s="74">
        <f t="shared" si="6"/>
        <v>141.36208333333335</v>
      </c>
      <c r="H93" s="74">
        <v>183.65600000000001</v>
      </c>
      <c r="J93" s="75"/>
    </row>
    <row r="94" spans="1:10">
      <c r="A94" s="4"/>
      <c r="B94" s="4"/>
      <c r="C94" s="10" t="s">
        <v>48</v>
      </c>
      <c r="D94" s="8" t="s">
        <v>7</v>
      </c>
      <c r="E94" s="8"/>
      <c r="F94" s="8"/>
      <c r="G94" s="8"/>
      <c r="H94" s="8"/>
      <c r="J94" s="75"/>
    </row>
    <row r="95" spans="1:10">
      <c r="A95" s="4"/>
      <c r="B95" s="4"/>
      <c r="C95" s="10" t="s">
        <v>87</v>
      </c>
      <c r="D95" s="8" t="s">
        <v>7</v>
      </c>
      <c r="E95" s="8"/>
      <c r="F95" s="8"/>
      <c r="G95" s="8"/>
      <c r="H95" s="8"/>
      <c r="J95" s="75"/>
    </row>
    <row r="96" spans="1:10">
      <c r="A96" s="4"/>
      <c r="B96" s="4"/>
      <c r="C96" s="6" t="s">
        <v>88</v>
      </c>
      <c r="D96" s="23" t="s">
        <v>7</v>
      </c>
      <c r="E96" s="80">
        <f>SUM(E97:E105)</f>
        <v>2856.8691666666668</v>
      </c>
      <c r="F96" s="80">
        <f>SUM(F97:F105)</f>
        <v>5639.1845833333336</v>
      </c>
      <c r="G96" s="80">
        <f>SUM(G97:G105)</f>
        <v>8496.0537499999991</v>
      </c>
      <c r="H96" s="80">
        <f>SUM(H97:H105)</f>
        <v>10734.027999999998</v>
      </c>
      <c r="J96" s="75"/>
    </row>
    <row r="97" spans="1:10">
      <c r="A97" s="4"/>
      <c r="B97" s="4"/>
      <c r="C97" s="10" t="s">
        <v>89</v>
      </c>
      <c r="D97" s="8" t="s">
        <v>7</v>
      </c>
      <c r="E97" s="29"/>
      <c r="F97" s="29"/>
      <c r="G97" s="29"/>
      <c r="H97" s="29"/>
      <c r="J97" s="75"/>
    </row>
    <row r="98" spans="1:10" ht="12.75">
      <c r="A98" s="4"/>
      <c r="B98" s="4"/>
      <c r="C98" s="10" t="s">
        <v>69</v>
      </c>
      <c r="D98" s="8" t="s">
        <v>7</v>
      </c>
      <c r="E98" s="29">
        <f>2625/12*7</f>
        <v>1531.25</v>
      </c>
      <c r="F98" s="29">
        <f>6785/12*5</f>
        <v>2827.083333333333</v>
      </c>
      <c r="G98" s="74">
        <f>E98+F98</f>
        <v>4358.333333333333</v>
      </c>
      <c r="H98" s="74">
        <v>5012.5379999999996</v>
      </c>
      <c r="J98" s="75"/>
    </row>
    <row r="99" spans="1:10" ht="12.75">
      <c r="A99" s="4"/>
      <c r="B99" s="4"/>
      <c r="C99" s="10" t="s">
        <v>90</v>
      </c>
      <c r="D99" s="8" t="s">
        <v>7</v>
      </c>
      <c r="E99" s="29">
        <f>148.49/12*7</f>
        <v>86.619166666666672</v>
      </c>
      <c r="F99" s="29">
        <f>148.49/12*5</f>
        <v>61.870833333333337</v>
      </c>
      <c r="G99" s="74">
        <f t="shared" ref="G99:G112" si="7">E99+F99</f>
        <v>148.49</v>
      </c>
      <c r="H99" s="8">
        <v>148.49</v>
      </c>
      <c r="J99" s="75"/>
    </row>
    <row r="100" spans="1:10" ht="12.75">
      <c r="A100" s="4"/>
      <c r="B100" s="4"/>
      <c r="C100" s="10" t="s">
        <v>91</v>
      </c>
      <c r="D100" s="8" t="s">
        <v>7</v>
      </c>
      <c r="E100" s="8"/>
      <c r="F100" s="8"/>
      <c r="G100" s="74"/>
      <c r="H100" s="74"/>
      <c r="J100" s="75"/>
    </row>
    <row r="101" spans="1:10" ht="12.75">
      <c r="A101" s="4"/>
      <c r="B101" s="4"/>
      <c r="C101" s="10" t="s">
        <v>66</v>
      </c>
      <c r="D101" s="8" t="s">
        <v>7</v>
      </c>
      <c r="E101" s="29">
        <f>1761.44/12*7</f>
        <v>1027.5066666666667</v>
      </c>
      <c r="F101" s="29">
        <f>(4423.68+1093.193)/12*5</f>
        <v>2298.6970833333335</v>
      </c>
      <c r="G101" s="74">
        <f t="shared" si="7"/>
        <v>3326.2037500000001</v>
      </c>
      <c r="H101" s="74">
        <v>4423.68</v>
      </c>
      <c r="J101" s="75"/>
    </row>
    <row r="102" spans="1:10" ht="12.75">
      <c r="A102" s="4"/>
      <c r="B102" s="4"/>
      <c r="C102" s="10" t="s">
        <v>65</v>
      </c>
      <c r="D102" s="8" t="s">
        <v>7</v>
      </c>
      <c r="E102" s="8">
        <v>0</v>
      </c>
      <c r="F102" s="8">
        <v>0</v>
      </c>
      <c r="G102" s="74"/>
      <c r="H102" s="74"/>
      <c r="J102" s="75"/>
    </row>
    <row r="103" spans="1:10" ht="12.75">
      <c r="A103" s="4"/>
      <c r="B103" s="4"/>
      <c r="C103" s="10" t="s">
        <v>92</v>
      </c>
      <c r="D103" s="8" t="s">
        <v>7</v>
      </c>
      <c r="E103" s="8"/>
      <c r="F103" s="8"/>
      <c r="G103" s="74"/>
      <c r="H103" s="74"/>
      <c r="J103" s="75"/>
    </row>
    <row r="104" spans="1:10" ht="12.75">
      <c r="A104" s="4"/>
      <c r="B104" s="4"/>
      <c r="C104" s="10" t="s">
        <v>93</v>
      </c>
      <c r="D104" s="8" t="s">
        <v>7</v>
      </c>
      <c r="E104" s="29">
        <f>362.56/12*7</f>
        <v>211.49333333333334</v>
      </c>
      <c r="F104" s="29">
        <f>1083.68/12*5</f>
        <v>451.53333333333336</v>
      </c>
      <c r="G104" s="74">
        <f t="shared" si="7"/>
        <v>663.02666666666664</v>
      </c>
      <c r="H104" s="74">
        <v>1083.68</v>
      </c>
      <c r="J104" s="75"/>
    </row>
    <row r="105" spans="1:10" ht="12.75">
      <c r="A105" s="4"/>
      <c r="B105" s="4"/>
      <c r="C105" s="10" t="s">
        <v>94</v>
      </c>
      <c r="D105" s="8" t="s">
        <v>7</v>
      </c>
      <c r="E105" s="8"/>
      <c r="F105" s="8"/>
      <c r="G105" s="74"/>
      <c r="H105" s="74">
        <v>65.64</v>
      </c>
      <c r="J105" s="75"/>
    </row>
    <row r="106" spans="1:10" ht="12.75">
      <c r="A106" s="3">
        <v>7.13</v>
      </c>
      <c r="B106" s="3" t="s">
        <v>95</v>
      </c>
      <c r="C106" s="6" t="s">
        <v>96</v>
      </c>
      <c r="D106" s="8" t="s">
        <v>7</v>
      </c>
      <c r="E106" s="8"/>
      <c r="F106" s="29">
        <f>SUM(F108:F129)</f>
        <v>275.02083333333331</v>
      </c>
      <c r="G106" s="74">
        <f t="shared" si="7"/>
        <v>275.02083333333331</v>
      </c>
      <c r="H106" s="8">
        <f>SUM(H108:H129)</f>
        <v>660.05</v>
      </c>
      <c r="J106" s="75"/>
    </row>
    <row r="107" spans="1:10" ht="12.75">
      <c r="A107" s="4"/>
      <c r="B107" s="4"/>
      <c r="C107" s="11" t="s">
        <v>10</v>
      </c>
      <c r="D107" s="8"/>
      <c r="E107" s="8"/>
      <c r="F107" s="8"/>
      <c r="G107" s="74"/>
      <c r="H107" s="74"/>
      <c r="J107" s="75"/>
    </row>
    <row r="108" spans="1:10" ht="12.75">
      <c r="A108" s="4"/>
      <c r="B108" s="4"/>
      <c r="C108" s="10" t="s">
        <v>97</v>
      </c>
      <c r="D108" s="8" t="s">
        <v>7</v>
      </c>
      <c r="E108" s="8"/>
      <c r="F108" s="8"/>
      <c r="G108" s="74"/>
      <c r="H108" s="74"/>
      <c r="J108" s="75"/>
    </row>
    <row r="109" spans="1:10" ht="12.75">
      <c r="A109" s="10"/>
      <c r="B109" s="10"/>
      <c r="C109" s="10" t="s">
        <v>98</v>
      </c>
      <c r="D109" s="8" t="s">
        <v>7</v>
      </c>
      <c r="E109" s="8"/>
      <c r="F109" s="8"/>
      <c r="G109" s="74"/>
      <c r="H109" s="74"/>
      <c r="J109" s="75"/>
    </row>
    <row r="110" spans="1:10" ht="12.75">
      <c r="A110" s="24"/>
      <c r="B110" s="24"/>
      <c r="C110" s="24" t="s">
        <v>99</v>
      </c>
      <c r="D110" s="8" t="s">
        <v>7</v>
      </c>
      <c r="E110" s="25"/>
      <c r="F110" s="25"/>
      <c r="G110" s="74"/>
      <c r="H110" s="81"/>
      <c r="J110" s="75"/>
    </row>
    <row r="111" spans="1:10" ht="12.75">
      <c r="A111" s="10"/>
      <c r="B111" s="10"/>
      <c r="C111" s="10" t="s">
        <v>100</v>
      </c>
      <c r="D111" s="8" t="s">
        <v>7</v>
      </c>
      <c r="E111" s="8"/>
      <c r="F111" s="8"/>
      <c r="G111" s="74"/>
      <c r="H111" s="74"/>
      <c r="J111" s="75"/>
    </row>
    <row r="112" spans="1:10" ht="12.75">
      <c r="A112" s="10"/>
      <c r="B112" s="10"/>
      <c r="C112" s="10" t="s">
        <v>101</v>
      </c>
      <c r="D112" s="8" t="s">
        <v>7</v>
      </c>
      <c r="E112" s="8"/>
      <c r="F112" s="29">
        <f>660.05/12*5</f>
        <v>275.02083333333331</v>
      </c>
      <c r="G112" s="74">
        <f t="shared" si="7"/>
        <v>275.02083333333331</v>
      </c>
      <c r="H112" s="74">
        <v>660.05</v>
      </c>
      <c r="J112" s="75"/>
    </row>
    <row r="113" spans="1:10">
      <c r="A113" s="10"/>
      <c r="B113" s="10"/>
      <c r="C113" s="10" t="s">
        <v>57</v>
      </c>
      <c r="D113" s="8" t="s">
        <v>7</v>
      </c>
      <c r="E113" s="8"/>
      <c r="F113" s="8"/>
      <c r="G113" s="8"/>
      <c r="H113" s="8"/>
      <c r="J113" s="75"/>
    </row>
    <row r="114" spans="1:10">
      <c r="A114" s="10"/>
      <c r="B114" s="10"/>
      <c r="C114" s="10" t="s">
        <v>78</v>
      </c>
      <c r="D114" s="8" t="s">
        <v>7</v>
      </c>
      <c r="E114" s="8"/>
      <c r="F114" s="8"/>
      <c r="G114" s="8"/>
      <c r="H114" s="8"/>
      <c r="J114" s="75"/>
    </row>
    <row r="115" spans="1:10">
      <c r="A115" s="10"/>
      <c r="B115" s="10"/>
      <c r="C115" s="10" t="s">
        <v>86</v>
      </c>
      <c r="D115" s="8" t="s">
        <v>7</v>
      </c>
      <c r="E115" s="8"/>
      <c r="F115" s="8"/>
      <c r="G115" s="8"/>
      <c r="H115" s="8"/>
      <c r="J115" s="75"/>
    </row>
    <row r="116" spans="1:10">
      <c r="A116" s="10"/>
      <c r="B116" s="10"/>
      <c r="C116" s="10" t="s">
        <v>102</v>
      </c>
      <c r="D116" s="8" t="s">
        <v>7</v>
      </c>
      <c r="E116" s="8"/>
      <c r="F116" s="8"/>
      <c r="G116" s="8"/>
      <c r="H116" s="8"/>
      <c r="J116" s="75"/>
    </row>
    <row r="117" spans="1:10">
      <c r="A117" s="10"/>
      <c r="B117" s="10"/>
      <c r="C117" s="10" t="s">
        <v>103</v>
      </c>
      <c r="D117" s="8" t="s">
        <v>7</v>
      </c>
      <c r="E117" s="8"/>
      <c r="F117" s="8"/>
      <c r="G117" s="8"/>
      <c r="H117" s="8"/>
      <c r="J117" s="75"/>
    </row>
    <row r="118" spans="1:10">
      <c r="A118" s="10"/>
      <c r="B118" s="10"/>
      <c r="C118" s="10" t="s">
        <v>104</v>
      </c>
      <c r="D118" s="8" t="s">
        <v>7</v>
      </c>
      <c r="E118" s="8"/>
      <c r="F118" s="8"/>
      <c r="G118" s="8"/>
      <c r="H118" s="8"/>
      <c r="J118" s="75"/>
    </row>
    <row r="119" spans="1:10">
      <c r="A119" s="10"/>
      <c r="B119" s="10"/>
      <c r="C119" s="10" t="s">
        <v>105</v>
      </c>
      <c r="D119" s="8" t="s">
        <v>7</v>
      </c>
      <c r="E119" s="8"/>
      <c r="F119" s="8"/>
      <c r="G119" s="8"/>
      <c r="H119" s="8"/>
      <c r="J119" s="75"/>
    </row>
    <row r="120" spans="1:10">
      <c r="A120" s="10"/>
      <c r="B120" s="10"/>
      <c r="C120" s="10" t="s">
        <v>106</v>
      </c>
      <c r="D120" s="8" t="s">
        <v>7</v>
      </c>
      <c r="E120" s="8"/>
      <c r="F120" s="8"/>
      <c r="G120" s="8"/>
      <c r="H120" s="8"/>
      <c r="J120" s="75"/>
    </row>
    <row r="121" spans="1:10">
      <c r="A121" s="10"/>
      <c r="B121" s="10"/>
      <c r="C121" s="10" t="s">
        <v>43</v>
      </c>
      <c r="D121" s="8"/>
      <c r="E121" s="8"/>
      <c r="F121" s="8"/>
      <c r="G121" s="8"/>
      <c r="H121" s="8"/>
      <c r="J121" s="75"/>
    </row>
    <row r="122" spans="1:10">
      <c r="A122" s="10"/>
      <c r="B122" s="10"/>
      <c r="C122" s="10" t="s">
        <v>107</v>
      </c>
      <c r="D122" s="8" t="s">
        <v>7</v>
      </c>
      <c r="E122" s="8"/>
      <c r="F122" s="8"/>
      <c r="G122" s="8"/>
      <c r="H122" s="8"/>
      <c r="J122" s="75"/>
    </row>
    <row r="123" spans="1:10">
      <c r="A123" s="10"/>
      <c r="B123" s="10"/>
      <c r="C123" s="10" t="s">
        <v>45</v>
      </c>
      <c r="D123" s="8" t="s">
        <v>7</v>
      </c>
      <c r="E123" s="8"/>
      <c r="F123" s="8"/>
      <c r="G123" s="8"/>
      <c r="H123" s="8"/>
      <c r="J123" s="75"/>
    </row>
    <row r="124" spans="1:10">
      <c r="A124" s="10"/>
      <c r="B124" s="10"/>
      <c r="C124" s="10" t="s">
        <v>108</v>
      </c>
      <c r="D124" s="8" t="s">
        <v>7</v>
      </c>
      <c r="E124" s="8"/>
      <c r="F124" s="8"/>
      <c r="G124" s="8"/>
      <c r="H124" s="8"/>
      <c r="J124" s="75"/>
    </row>
    <row r="125" spans="1:10">
      <c r="A125" s="10"/>
      <c r="B125" s="10"/>
      <c r="C125" s="10" t="s">
        <v>109</v>
      </c>
      <c r="D125" s="8" t="s">
        <v>7</v>
      </c>
      <c r="E125" s="8"/>
      <c r="F125" s="8"/>
      <c r="G125" s="8"/>
      <c r="H125" s="8"/>
      <c r="J125" s="75"/>
    </row>
    <row r="126" spans="1:10">
      <c r="A126" s="10"/>
      <c r="B126" s="10"/>
      <c r="C126" s="10" t="s">
        <v>46</v>
      </c>
      <c r="D126" s="8" t="s">
        <v>7</v>
      </c>
      <c r="E126" s="8"/>
      <c r="F126" s="8"/>
      <c r="G126" s="8"/>
      <c r="H126" s="8"/>
      <c r="J126" s="75"/>
    </row>
    <row r="127" spans="1:10">
      <c r="A127" s="10"/>
      <c r="B127" s="10"/>
      <c r="C127" s="10" t="s">
        <v>110</v>
      </c>
      <c r="D127" s="8" t="s">
        <v>7</v>
      </c>
      <c r="E127" s="8"/>
      <c r="F127" s="8"/>
      <c r="G127" s="8"/>
      <c r="H127" s="8"/>
      <c r="J127" s="75"/>
    </row>
    <row r="128" spans="1:10" ht="24">
      <c r="A128" s="10"/>
      <c r="B128" s="10"/>
      <c r="C128" s="12" t="s">
        <v>83</v>
      </c>
      <c r="D128" s="8" t="s">
        <v>7</v>
      </c>
      <c r="E128" s="8"/>
      <c r="F128" s="8"/>
      <c r="G128" s="8"/>
      <c r="H128" s="8"/>
      <c r="J128" s="75"/>
    </row>
    <row r="129" spans="1:10">
      <c r="A129" s="10"/>
      <c r="B129" s="10"/>
      <c r="C129" s="12" t="s">
        <v>111</v>
      </c>
      <c r="D129" s="8" t="s">
        <v>7</v>
      </c>
      <c r="E129" s="8"/>
      <c r="F129" s="8"/>
      <c r="G129" s="8"/>
      <c r="H129" s="8"/>
      <c r="J129" s="75"/>
    </row>
    <row r="130" spans="1:10">
      <c r="A130" s="3" t="s">
        <v>112</v>
      </c>
      <c r="B130" s="3" t="s">
        <v>113</v>
      </c>
      <c r="C130" s="6" t="s">
        <v>114</v>
      </c>
      <c r="D130" s="8" t="s">
        <v>7</v>
      </c>
      <c r="E130" s="37">
        <f>E9+E72</f>
        <v>17547.664166666669</v>
      </c>
      <c r="F130" s="37">
        <f>F9+F72</f>
        <v>14439.417083333334</v>
      </c>
      <c r="G130" s="37">
        <f>G9+G72</f>
        <v>31987.081249999996</v>
      </c>
      <c r="H130" s="37">
        <f>H9+H72</f>
        <v>33010.909</v>
      </c>
      <c r="J130" s="75"/>
    </row>
    <row r="131" spans="1:10">
      <c r="A131" s="3" t="s">
        <v>115</v>
      </c>
      <c r="B131" s="3" t="s">
        <v>116</v>
      </c>
      <c r="C131" s="6" t="s">
        <v>117</v>
      </c>
      <c r="D131" s="8" t="s">
        <v>7</v>
      </c>
      <c r="E131" s="32">
        <f>E133-E130</f>
        <v>0</v>
      </c>
      <c r="F131" s="32">
        <f t="shared" ref="F131" si="8">F133-F130</f>
        <v>0</v>
      </c>
      <c r="G131" s="32"/>
      <c r="H131" s="32">
        <f t="shared" ref="H131" si="9">H133-H130</f>
        <v>-9567.8389999999999</v>
      </c>
      <c r="J131" s="75"/>
    </row>
    <row r="132" spans="1:10" s="15" customFormat="1">
      <c r="A132" s="3"/>
      <c r="B132" s="3" t="s">
        <v>118</v>
      </c>
      <c r="C132" s="2" t="s">
        <v>119</v>
      </c>
      <c r="D132" s="4"/>
      <c r="E132" s="4"/>
      <c r="F132" s="4"/>
      <c r="G132" s="4"/>
      <c r="H132" s="4"/>
      <c r="J132" s="75"/>
    </row>
    <row r="133" spans="1:10">
      <c r="A133" s="3" t="s">
        <v>120</v>
      </c>
      <c r="B133" s="3" t="s">
        <v>121</v>
      </c>
      <c r="C133" s="2" t="s">
        <v>122</v>
      </c>
      <c r="D133" s="8" t="s">
        <v>7</v>
      </c>
      <c r="E133" s="72">
        <f>E130</f>
        <v>17547.664166666669</v>
      </c>
      <c r="F133" s="72">
        <f>F130</f>
        <v>14439.417083333334</v>
      </c>
      <c r="G133" s="72">
        <f>G130</f>
        <v>31987.081249999996</v>
      </c>
      <c r="H133" s="8">
        <v>23443.07</v>
      </c>
      <c r="J133" s="75"/>
    </row>
    <row r="134" spans="1:10" s="15" customFormat="1">
      <c r="A134" s="3" t="s">
        <v>123</v>
      </c>
      <c r="B134" s="3" t="s">
        <v>124</v>
      </c>
      <c r="C134" s="2" t="s">
        <v>125</v>
      </c>
      <c r="D134" s="3" t="s">
        <v>126</v>
      </c>
      <c r="E134" s="40">
        <v>47927.71</v>
      </c>
      <c r="F134" s="41">
        <v>55739.69</v>
      </c>
      <c r="G134" s="41"/>
      <c r="H134" s="3">
        <v>46675.41</v>
      </c>
      <c r="J134" s="75"/>
    </row>
    <row r="135" spans="1:10" s="15" customFormat="1" ht="32.25" customHeight="1">
      <c r="A135" s="3" t="s">
        <v>127</v>
      </c>
      <c r="B135" s="3"/>
      <c r="C135" s="2" t="s">
        <v>128</v>
      </c>
      <c r="D135" s="4" t="s">
        <v>129</v>
      </c>
      <c r="E135" s="83" t="s">
        <v>145</v>
      </c>
      <c r="F135" s="84">
        <v>0.20899999999999999</v>
      </c>
      <c r="G135" s="4" t="s">
        <v>156</v>
      </c>
      <c r="H135" s="4" t="s">
        <v>156</v>
      </c>
      <c r="J135" s="75"/>
    </row>
    <row r="136" spans="1:10" s="15" customFormat="1">
      <c r="A136" s="3" t="s">
        <v>130</v>
      </c>
      <c r="B136" s="52"/>
      <c r="C136" s="54" t="s">
        <v>131</v>
      </c>
      <c r="D136" s="3" t="s">
        <v>132</v>
      </c>
      <c r="E136" s="4"/>
      <c r="F136" s="4"/>
      <c r="G136" s="4"/>
      <c r="H136" s="4"/>
      <c r="J136" s="75"/>
    </row>
    <row r="137" spans="1:10">
      <c r="A137" s="26"/>
      <c r="B137" s="53"/>
      <c r="C137" s="55"/>
      <c r="D137" s="23" t="s">
        <v>126</v>
      </c>
      <c r="E137" s="8"/>
      <c r="F137" s="8"/>
      <c r="G137" s="8"/>
      <c r="H137" s="8"/>
      <c r="J137" s="75"/>
    </row>
    <row r="138" spans="1:10">
      <c r="A138" s="26"/>
      <c r="B138" s="27"/>
      <c r="C138" s="27"/>
      <c r="D138" s="8"/>
      <c r="E138" s="8"/>
      <c r="F138" s="8"/>
      <c r="G138" s="8"/>
      <c r="H138" s="8"/>
      <c r="J138" s="75"/>
    </row>
    <row r="139" spans="1:10">
      <c r="A139" s="26"/>
      <c r="B139" s="27"/>
      <c r="C139" s="5" t="s">
        <v>133</v>
      </c>
      <c r="D139" s="8"/>
      <c r="E139" s="43">
        <f t="shared" ref="E139:G139" si="10">SUM(E141:E142)</f>
        <v>18</v>
      </c>
      <c r="F139" s="42">
        <f t="shared" si="10"/>
        <v>20</v>
      </c>
      <c r="G139" s="42">
        <f t="shared" si="10"/>
        <v>19</v>
      </c>
      <c r="H139" s="23">
        <f>H141+H142</f>
        <v>18</v>
      </c>
      <c r="J139" s="75"/>
    </row>
    <row r="140" spans="1:10">
      <c r="A140" s="26"/>
      <c r="B140" s="27"/>
      <c r="C140" s="27" t="s">
        <v>134</v>
      </c>
      <c r="D140" s="8"/>
      <c r="E140" s="43"/>
      <c r="F140" s="44"/>
      <c r="G140" s="44"/>
      <c r="H140" s="8"/>
      <c r="J140" s="75"/>
    </row>
    <row r="141" spans="1:10">
      <c r="A141" s="28"/>
      <c r="B141" s="10"/>
      <c r="C141" s="10" t="s">
        <v>135</v>
      </c>
      <c r="D141" s="8" t="s">
        <v>136</v>
      </c>
      <c r="E141" s="45">
        <v>12</v>
      </c>
      <c r="F141" s="46">
        <v>12</v>
      </c>
      <c r="G141" s="46">
        <v>12</v>
      </c>
      <c r="H141" s="8">
        <v>12</v>
      </c>
      <c r="J141" s="75"/>
    </row>
    <row r="142" spans="1:10" ht="12.75">
      <c r="A142" s="28"/>
      <c r="B142" s="10"/>
      <c r="C142" s="10" t="s">
        <v>137</v>
      </c>
      <c r="D142" s="8" t="s">
        <v>136</v>
      </c>
      <c r="E142" s="45">
        <v>6</v>
      </c>
      <c r="F142" s="46">
        <v>8</v>
      </c>
      <c r="G142" s="82">
        <v>7</v>
      </c>
      <c r="H142" s="8">
        <v>6</v>
      </c>
      <c r="J142" s="75"/>
    </row>
    <row r="143" spans="1:10">
      <c r="A143" s="28"/>
      <c r="B143" s="10"/>
      <c r="C143" s="64" t="s">
        <v>150</v>
      </c>
      <c r="D143" s="65" t="s">
        <v>151</v>
      </c>
      <c r="E143" s="78">
        <f>(E22+E78)*1000/E139/7</f>
        <v>79172.361111111095</v>
      </c>
      <c r="F143" s="45">
        <f>(F22+F78)*1000/F139/5</f>
        <v>68508.383333333331</v>
      </c>
      <c r="G143" s="45">
        <f>(G22+G78)*1000/G139/12</f>
        <v>73800.683479532163</v>
      </c>
      <c r="H143" s="45">
        <f t="shared" ref="H143" si="11">(H22+H78)*1000/H139/12</f>
        <v>61377.606481481489</v>
      </c>
      <c r="J143" s="75"/>
    </row>
    <row r="144" spans="1:10">
      <c r="A144" s="28"/>
      <c r="B144" s="10"/>
      <c r="C144" s="66" t="s">
        <v>10</v>
      </c>
      <c r="D144" s="65"/>
      <c r="E144" s="45"/>
      <c r="F144" s="46"/>
      <c r="G144" s="46"/>
      <c r="H144" s="8"/>
      <c r="J144" s="75"/>
    </row>
    <row r="145" spans="1:10">
      <c r="A145" s="28"/>
      <c r="B145" s="10"/>
      <c r="C145" s="67" t="s">
        <v>135</v>
      </c>
      <c r="D145" s="68" t="s">
        <v>151</v>
      </c>
      <c r="E145" s="70">
        <f>E22*1000/E141/7</f>
        <v>71396.527777777781</v>
      </c>
      <c r="F145" s="70">
        <f>F22*1000/F141/5</f>
        <v>69186.833333333343</v>
      </c>
      <c r="G145" s="70">
        <f>G22*1000/G141/12</f>
        <v>70475.821759259255</v>
      </c>
      <c r="H145" s="70">
        <f t="shared" ref="H145" si="12">H22*1000/H141/12</f>
        <v>61824.125</v>
      </c>
      <c r="J145" s="75"/>
    </row>
    <row r="146" spans="1:10">
      <c r="A146" s="28"/>
      <c r="B146" s="10"/>
      <c r="C146" s="69" t="s">
        <v>137</v>
      </c>
      <c r="D146" s="68" t="s">
        <v>151</v>
      </c>
      <c r="E146" s="70">
        <f>E78*1000/E142/7</f>
        <v>94724.027777777766</v>
      </c>
      <c r="F146" s="70">
        <f>F78*1000/F142/5</f>
        <v>67490.708333333328</v>
      </c>
      <c r="G146" s="70">
        <f t="shared" ref="G146" si="13">G78*1000/G142/12</f>
        <v>79500.44642857142</v>
      </c>
      <c r="H146" s="70">
        <f t="shared" ref="H146" si="14">H78*1000/H142/12</f>
        <v>60484.569444444445</v>
      </c>
      <c r="J146" s="75"/>
    </row>
    <row r="147" spans="1:10">
      <c r="A147" s="28"/>
      <c r="B147" s="28"/>
      <c r="C147" s="28"/>
      <c r="D147" s="61"/>
      <c r="E147" s="62"/>
      <c r="F147" s="63"/>
      <c r="G147" s="63"/>
      <c r="H147" s="63"/>
    </row>
    <row r="149" spans="1:10" s="47" customFormat="1" ht="15.75">
      <c r="C149" s="47" t="s">
        <v>140</v>
      </c>
      <c r="D149" s="48"/>
      <c r="E149" s="48"/>
      <c r="F149" s="49" t="s">
        <v>141</v>
      </c>
      <c r="G149" s="49"/>
      <c r="H149" s="49"/>
      <c r="J149" s="77"/>
    </row>
    <row r="150" spans="1:10" s="47" customFormat="1" ht="15.75">
      <c r="D150" s="48"/>
      <c r="E150" s="48"/>
      <c r="F150" s="49"/>
      <c r="G150" s="49"/>
      <c r="H150" s="49"/>
      <c r="J150" s="77"/>
    </row>
    <row r="151" spans="1:10" s="47" customFormat="1" ht="15.75">
      <c r="D151" s="48"/>
      <c r="E151" s="48"/>
      <c r="F151" s="49"/>
      <c r="G151" s="49"/>
      <c r="H151" s="49"/>
      <c r="J151" s="77"/>
    </row>
    <row r="152" spans="1:10" s="47" customFormat="1" ht="15.75">
      <c r="C152" s="47" t="s">
        <v>143</v>
      </c>
      <c r="D152" s="48"/>
      <c r="E152" s="48"/>
      <c r="F152" s="49" t="s">
        <v>144</v>
      </c>
      <c r="G152" s="49"/>
      <c r="H152" s="49"/>
      <c r="J152" s="77"/>
    </row>
    <row r="153" spans="1:10" s="47" customFormat="1" ht="15.75">
      <c r="D153" s="48"/>
      <c r="E153" s="48"/>
      <c r="F153" s="48"/>
      <c r="G153" s="48"/>
      <c r="H153" s="48"/>
      <c r="J153" s="77"/>
    </row>
  </sheetData>
  <mergeCells count="7">
    <mergeCell ref="C3:H3"/>
    <mergeCell ref="B136:B137"/>
    <mergeCell ref="C136:C137"/>
    <mergeCell ref="E7:H7"/>
    <mergeCell ref="B7:B8"/>
    <mergeCell ref="C7:C8"/>
    <mergeCell ref="D7:D8"/>
  </mergeCells>
  <pageMargins left="0.27559055118110237" right="0.19685039370078741" top="0.39370078740157483" bottom="0.31496062992125984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2018-12-11T08:11:46Z</dcterms:modified>
</cp:coreProperties>
</file>