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F56" i="1"/>
  <c r="F26"/>
  <c r="F63" l="1"/>
  <c r="F60"/>
  <c r="F17"/>
  <c r="E68" l="1"/>
  <c r="E64"/>
  <c r="E25"/>
  <c r="E24" s="1"/>
  <c r="G67"/>
  <c r="G53"/>
  <c r="G23"/>
  <c r="E65"/>
  <c r="G63"/>
  <c r="G60"/>
  <c r="G59"/>
  <c r="G58"/>
  <c r="E57"/>
  <c r="G56"/>
  <c r="G55"/>
  <c r="G52"/>
  <c r="G49"/>
  <c r="G48"/>
  <c r="G47"/>
  <c r="F46"/>
  <c r="G43"/>
  <c r="G42"/>
  <c r="G41"/>
  <c r="G40"/>
  <c r="G39"/>
  <c r="F27"/>
  <c r="G36"/>
  <c r="G35"/>
  <c r="G33"/>
  <c r="G32"/>
  <c r="G31"/>
  <c r="G30"/>
  <c r="G29"/>
  <c r="G28"/>
  <c r="G21"/>
  <c r="G19"/>
  <c r="G18"/>
  <c r="G25" l="1"/>
  <c r="F57"/>
  <c r="G57" s="1"/>
  <c r="G61"/>
  <c r="G22"/>
  <c r="G34"/>
  <c r="G37"/>
  <c r="G51"/>
  <c r="G17"/>
  <c r="G38"/>
  <c r="G62"/>
  <c r="E20"/>
  <c r="G26"/>
  <c r="E50"/>
  <c r="G54"/>
  <c r="F24"/>
  <c r="G24" s="1"/>
  <c r="F16"/>
  <c r="E46"/>
  <c r="G46" s="1"/>
  <c r="E16"/>
  <c r="F20"/>
  <c r="E27"/>
  <c r="G27" s="1"/>
  <c r="F50"/>
  <c r="G16" l="1"/>
  <c r="F45"/>
  <c r="G50"/>
  <c r="G20"/>
  <c r="E45"/>
  <c r="E44" s="1"/>
  <c r="E15"/>
  <c r="F15"/>
  <c r="F44" l="1"/>
  <c r="G44" s="1"/>
  <c r="G45"/>
  <c r="G15"/>
  <c r="F64" l="1"/>
  <c r="E66"/>
  <c r="G64" l="1"/>
  <c r="F65"/>
  <c r="G66"/>
</calcChain>
</file>

<file path=xl/sharedStrings.xml><?xml version="1.0" encoding="utf-8"?>
<sst xmlns="http://schemas.openxmlformats.org/spreadsheetml/2006/main" count="179" uniqueCount="129">
  <si>
    <t>№ п/п</t>
  </si>
  <si>
    <t>I</t>
  </si>
  <si>
    <t>Затраты на производство и предоставление услуг всего,</t>
  </si>
  <si>
    <t>тыс. тенге</t>
  </si>
  <si>
    <t>Материальные затраты всего, в том числе</t>
  </si>
  <si>
    <t>1.1.</t>
  </si>
  <si>
    <t>запасные части.ремонт а/маш</t>
  </si>
  <si>
    <t xml:space="preserve">Амортизация </t>
  </si>
  <si>
    <t>Ремонт всего, в том числе</t>
  </si>
  <si>
    <t xml:space="preserve">капитальный ремонт, не приводящий к увеличению стоимости основных средств </t>
  </si>
  <si>
    <t>Содержание  зданий и сооружений</t>
  </si>
  <si>
    <t>4.1.</t>
  </si>
  <si>
    <t>4.2.</t>
  </si>
  <si>
    <t>Коммунальные расходы, пр. деят.</t>
  </si>
  <si>
    <t>Охрана труда и техника безопасности</t>
  </si>
  <si>
    <t>Пропуск паводковых вод</t>
  </si>
  <si>
    <t>Оплата за химический анализ воды</t>
  </si>
  <si>
    <t>Автотранспортные услуги</t>
  </si>
  <si>
    <r>
      <t>Страхование транспортных средств</t>
    </r>
    <r>
      <rPr>
        <sz val="11"/>
        <color indexed="8"/>
        <rFont val="Times New Roman"/>
        <family val="1"/>
        <charset val="204"/>
      </rPr>
      <t xml:space="preserve"> </t>
    </r>
  </si>
  <si>
    <t>Затраты по инспекц.контролю ИСО 9001</t>
  </si>
  <si>
    <t>Консалтинговые услуги</t>
  </si>
  <si>
    <t>Услуги по обслуживанию тревожной кнопки</t>
  </si>
  <si>
    <t>II.</t>
  </si>
  <si>
    <t>Расходы периода всего:</t>
  </si>
  <si>
    <t>Общие и административные всего, в том числе</t>
  </si>
  <si>
    <t>5.1.</t>
  </si>
  <si>
    <t>сырье и материалы, всего, в том числе</t>
  </si>
  <si>
    <t>запасные части</t>
  </si>
  <si>
    <t>ГСМ</t>
  </si>
  <si>
    <t>5.2.</t>
  </si>
  <si>
    <t>электроэнергия</t>
  </si>
  <si>
    <t>5.3.</t>
  </si>
  <si>
    <t>Расходы на оплату труда, всего, в т.ч.</t>
  </si>
  <si>
    <t>заработная плата админстративного персонала</t>
  </si>
  <si>
    <t>социальный налог</t>
  </si>
  <si>
    <t>5.4.</t>
  </si>
  <si>
    <t>услуги банка</t>
  </si>
  <si>
    <t>5.5.</t>
  </si>
  <si>
    <t>амортизация немат.активов</t>
  </si>
  <si>
    <t>5.6.</t>
  </si>
  <si>
    <t>5.7.</t>
  </si>
  <si>
    <t>коммунальные услуги</t>
  </si>
  <si>
    <t>5.8.</t>
  </si>
  <si>
    <t>услуги сторонних организаций</t>
  </si>
  <si>
    <t>Обслуживание базы "Закон"</t>
  </si>
  <si>
    <t>5.9.</t>
  </si>
  <si>
    <t>Командировочные расходы</t>
  </si>
  <si>
    <t>5.10.</t>
  </si>
  <si>
    <t>Представительские расходы, связь, периодическая печать</t>
  </si>
  <si>
    <t>5.11.</t>
  </si>
  <si>
    <t>налоговые платежи</t>
  </si>
  <si>
    <t>5.12.</t>
  </si>
  <si>
    <t>плата за загрязнение окружающей среды</t>
  </si>
  <si>
    <t>другие расходы</t>
  </si>
  <si>
    <t>III</t>
  </si>
  <si>
    <t>Всего затрат</t>
  </si>
  <si>
    <t>IV</t>
  </si>
  <si>
    <t>V</t>
  </si>
  <si>
    <t>Всего доходов</t>
  </si>
  <si>
    <t>VI</t>
  </si>
  <si>
    <t>Объем оказываемых услуг</t>
  </si>
  <si>
    <t>тыс.м.3</t>
  </si>
  <si>
    <t>VII</t>
  </si>
  <si>
    <t>Тариф (без НДС)</t>
  </si>
  <si>
    <t>тенге/м3</t>
  </si>
  <si>
    <t>Д.Абдикамитов</t>
  </si>
  <si>
    <t>Согласно Приложению 2</t>
  </si>
  <si>
    <t>Предусмотрено в утвержденной тарифной смете</t>
  </si>
  <si>
    <t>Фактически сложившиеся показатели тарифной сметы</t>
  </si>
  <si>
    <t>Отклонение %</t>
  </si>
  <si>
    <t>об исполнении тарифной сметы по регулируемому виду деятельности: Услуги по регулированию  поверхностного стока при помощи подпорныхгидротехнических сооружений.</t>
  </si>
  <si>
    <t>Индекс ИТС-1</t>
  </si>
  <si>
    <t>Периодичность: полугодовая</t>
  </si>
  <si>
    <r>
      <t>Адрес электронной почты:</t>
    </r>
    <r>
      <rPr>
        <b/>
        <u/>
        <sz val="10"/>
        <color theme="1"/>
        <rFont val="Times New Roman"/>
        <family val="1"/>
        <charset val="204"/>
      </rPr>
      <t xml:space="preserve"> kvodhoz65@mail.ru</t>
    </r>
  </si>
  <si>
    <r>
      <t xml:space="preserve">Адрес: </t>
    </r>
    <r>
      <rPr>
        <u/>
        <sz val="10"/>
        <color theme="1"/>
        <rFont val="Times New Roman"/>
        <family val="1"/>
        <charset val="204"/>
      </rPr>
      <t>г.Костанай улица Академика Ш.Шаяхметова 117</t>
    </r>
  </si>
  <si>
    <r>
      <t xml:space="preserve">Наименование организации:  </t>
    </r>
    <r>
      <rPr>
        <u/>
        <sz val="10"/>
        <color theme="1"/>
        <rFont val="Times New Roman"/>
        <family val="1"/>
        <charset val="204"/>
      </rPr>
      <t>Костанайский филиал РГП на ПХВ "Казводхоз"</t>
    </r>
  </si>
  <si>
    <t>Телефон: 8(7142)57-44-46</t>
  </si>
  <si>
    <t>Директор</t>
  </si>
  <si>
    <t>Гл.экономист</t>
  </si>
  <si>
    <t>Е.Очешлюк</t>
  </si>
  <si>
    <t>ОТЧЕТ</t>
  </si>
  <si>
    <t>наименование показателей</t>
  </si>
  <si>
    <t>-//-</t>
  </si>
  <si>
    <t>1.2.</t>
  </si>
  <si>
    <t>горюче-смазочные материалы</t>
  </si>
  <si>
    <t>1.3.</t>
  </si>
  <si>
    <t>2.</t>
  </si>
  <si>
    <t>2.1.</t>
  </si>
  <si>
    <t>Заработная плата производственного персонала</t>
  </si>
  <si>
    <t>2.2.</t>
  </si>
  <si>
    <t>Социальный налог</t>
  </si>
  <si>
    <t>5</t>
  </si>
  <si>
    <t>Прочие затраты всего, в том числе</t>
  </si>
  <si>
    <t>Техническое обслуживание и ремонт системы видеонаблюдения</t>
  </si>
  <si>
    <t>Техническое обслуживание и ремонт средств пожарной сигнализации</t>
  </si>
  <si>
    <t>Услуги по ежегодн.обязат.медосмотру</t>
  </si>
  <si>
    <t>5.14.</t>
  </si>
  <si>
    <t xml:space="preserve">Услуги по выполнению земельно-кадастровых работ     </t>
  </si>
  <si>
    <t>5.15.</t>
  </si>
  <si>
    <t>Услуги по аттестации рабочих мест</t>
  </si>
  <si>
    <t>Утилизация (ртуть содержащих ламп,отработанных масел,отработанных аккмуляторных батарей,использованных шин )</t>
  </si>
  <si>
    <t>6.</t>
  </si>
  <si>
    <t>6.1.</t>
  </si>
  <si>
    <t>6.1.1.</t>
  </si>
  <si>
    <t>6.1.2.</t>
  </si>
  <si>
    <t>6.1.3</t>
  </si>
  <si>
    <t>6.2.</t>
  </si>
  <si>
    <t>6.2.1.</t>
  </si>
  <si>
    <t>6.2.2.</t>
  </si>
  <si>
    <t>6.3.</t>
  </si>
  <si>
    <t>6.4.</t>
  </si>
  <si>
    <t>6.5.</t>
  </si>
  <si>
    <t>расходы на содержание и обслуживание  техни- ческих средств, вычислительной техники и т.д.</t>
  </si>
  <si>
    <t>6.6.</t>
  </si>
  <si>
    <t>6.7.</t>
  </si>
  <si>
    <t>6.7.1.</t>
  </si>
  <si>
    <t>6.8.</t>
  </si>
  <si>
    <t>6.10.</t>
  </si>
  <si>
    <t>6.11.</t>
  </si>
  <si>
    <t>6.12.</t>
  </si>
  <si>
    <t>6.13.</t>
  </si>
  <si>
    <t>Доход (РБ*СП)</t>
  </si>
  <si>
    <t>ед.                     изм.</t>
  </si>
  <si>
    <t>5.8</t>
  </si>
  <si>
    <t>Причины отклонения</t>
  </si>
  <si>
    <t>к Правилам утверждения  тарифов (цен,ставок сборов) и тарифных смет на регулируемые услуги (товары,работы) субъектов естественных монополий от 19.07.2013 года № 215-ОД</t>
  </si>
  <si>
    <t xml:space="preserve">Невыполнение плановых показателей  сложилось за счет уменьшения водозабора промышленных и коммунальных предприятий, и в связи с выпадение осадков. </t>
  </si>
  <si>
    <t>Отчетный период 1 полугодие 2018 года</t>
  </si>
  <si>
    <t xml:space="preserve">затраты на проверку и аттестацию приборов учета, лабораторий, обследование энергооборудования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</si>
</sst>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&quot; &quot;#,##0.00&quot;    &quot;;&quot;-&quot;#,##0.00&quot;    &quot;;&quot; -&quot;#&quot;    &quot;;@&quot; &quot;"/>
    <numFmt numFmtId="167" formatCode="#,##0.00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12" fillId="0" borderId="0"/>
    <xf numFmtId="0" fontId="16" fillId="0" borderId="0"/>
    <xf numFmtId="166" fontId="16" fillId="0" borderId="0"/>
    <xf numFmtId="0" fontId="12" fillId="0" borderId="0"/>
  </cellStyleXfs>
  <cellXfs count="94">
    <xf numFmtId="0" fontId="0" fillId="0" borderId="0" xfId="0"/>
    <xf numFmtId="0" fontId="3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/>
    <xf numFmtId="0" fontId="6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 shrinkToFi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shrinkToFit="1"/>
    </xf>
    <xf numFmtId="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 shrinkToFit="1"/>
    </xf>
    <xf numFmtId="164" fontId="1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1" xfId="0" applyFont="1" applyFill="1" applyBorder="1" applyAlignment="1">
      <alignment vertical="center" wrapText="1" shrinkToFit="1"/>
    </xf>
    <xf numFmtId="16" fontId="15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/>
    </xf>
    <xf numFmtId="4" fontId="14" fillId="0" borderId="0" xfId="0" applyNumberFormat="1" applyFont="1" applyFill="1"/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shrinkToFit="1"/>
    </xf>
    <xf numFmtId="164" fontId="4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2" fillId="0" borderId="0" xfId="0" applyFont="1" applyFill="1"/>
    <xf numFmtId="4" fontId="4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167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6">
    <cellStyle name="Excel Built-in Comma" xfId="4"/>
    <cellStyle name="Excel Built-in Normal" xfId="3"/>
    <cellStyle name="Обычный" xfId="0" builtinId="0"/>
    <cellStyle name="Обычный 2" xfId="1"/>
    <cellStyle name="Обычный 2 2" xfId="2"/>
    <cellStyle name="Обычный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zoomScale="77" zoomScaleNormal="77" workbookViewId="0">
      <selection activeCell="G13" sqref="G13"/>
    </sheetView>
  </sheetViews>
  <sheetFormatPr defaultColWidth="8.85546875" defaultRowHeight="12.75"/>
  <cols>
    <col min="1" max="1" width="2.28515625" style="6" customWidth="1"/>
    <col min="2" max="2" width="6.7109375" style="72" customWidth="1"/>
    <col min="3" max="3" width="38" style="6" customWidth="1"/>
    <col min="4" max="4" width="7.42578125" style="9" customWidth="1"/>
    <col min="5" max="5" width="12.7109375" style="6" customWidth="1"/>
    <col min="6" max="6" width="14.28515625" style="6" customWidth="1"/>
    <col min="7" max="7" width="13" style="9" customWidth="1"/>
    <col min="8" max="8" width="33.42578125" style="6" customWidth="1"/>
    <col min="9" max="16384" width="8.85546875" style="6"/>
  </cols>
  <sheetData>
    <row r="2" spans="1:8" ht="15">
      <c r="E2" s="90" t="s">
        <v>66</v>
      </c>
      <c r="F2" s="90"/>
      <c r="G2" s="90"/>
      <c r="H2" s="90"/>
    </row>
    <row r="3" spans="1:8" ht="42.75" customHeight="1">
      <c r="E3" s="93" t="s">
        <v>125</v>
      </c>
      <c r="F3" s="93"/>
      <c r="G3" s="93"/>
      <c r="H3" s="93"/>
    </row>
    <row r="5" spans="1:8">
      <c r="B5" s="91" t="s">
        <v>80</v>
      </c>
      <c r="C5" s="91"/>
      <c r="D5" s="91"/>
      <c r="E5" s="91"/>
      <c r="F5" s="91"/>
      <c r="G5" s="91"/>
      <c r="H5" s="91"/>
    </row>
    <row r="7" spans="1:8" ht="28.5" customHeight="1">
      <c r="B7" s="92" t="s">
        <v>70</v>
      </c>
      <c r="C7" s="92"/>
      <c r="D7" s="92"/>
      <c r="E7" s="92"/>
      <c r="F7" s="92"/>
      <c r="G7" s="92"/>
      <c r="H7" s="92"/>
    </row>
    <row r="8" spans="1:8" ht="19.5" customHeight="1">
      <c r="B8" s="91" t="s">
        <v>127</v>
      </c>
      <c r="C8" s="91"/>
      <c r="D8" s="91"/>
      <c r="E8" s="91"/>
      <c r="F8" s="91"/>
      <c r="G8" s="91"/>
      <c r="H8" s="91"/>
    </row>
    <row r="9" spans="1:8">
      <c r="B9" s="73"/>
      <c r="C9" s="73"/>
      <c r="D9" s="73"/>
      <c r="E9" s="73"/>
      <c r="F9" s="73"/>
      <c r="G9" s="73"/>
      <c r="H9" s="73"/>
    </row>
    <row r="10" spans="1:8" ht="15">
      <c r="B10" s="89" t="s">
        <v>71</v>
      </c>
      <c r="C10" s="89"/>
      <c r="D10" s="73"/>
      <c r="E10" s="73"/>
      <c r="G10" s="6"/>
      <c r="H10" s="68"/>
    </row>
    <row r="11" spans="1:8" ht="15">
      <c r="B11" s="89" t="s">
        <v>72</v>
      </c>
      <c r="C11" s="89"/>
      <c r="D11" s="73"/>
      <c r="E11" s="73"/>
      <c r="G11" s="6"/>
      <c r="H11" s="68"/>
    </row>
    <row r="12" spans="1:8" ht="15">
      <c r="B12" s="73"/>
      <c r="C12" s="73"/>
      <c r="D12" s="73"/>
      <c r="E12" s="73"/>
      <c r="G12" s="6"/>
      <c r="H12" s="68"/>
    </row>
    <row r="13" spans="1:8" s="10" customFormat="1" ht="65.25" customHeight="1">
      <c r="B13" s="1" t="s">
        <v>0</v>
      </c>
      <c r="C13" s="1" t="s">
        <v>81</v>
      </c>
      <c r="D13" s="1" t="s">
        <v>122</v>
      </c>
      <c r="E13" s="2" t="s">
        <v>67</v>
      </c>
      <c r="F13" s="2" t="s">
        <v>68</v>
      </c>
      <c r="G13" s="3" t="s">
        <v>69</v>
      </c>
      <c r="H13" s="66" t="s">
        <v>124</v>
      </c>
    </row>
    <row r="14" spans="1:8" s="10" customFormat="1" ht="15.75">
      <c r="A14" s="11"/>
      <c r="B14" s="14">
        <v>1</v>
      </c>
      <c r="C14" s="14">
        <v>2</v>
      </c>
      <c r="D14" s="14">
        <v>3</v>
      </c>
      <c r="E14" s="14">
        <v>4</v>
      </c>
      <c r="F14" s="15">
        <v>5</v>
      </c>
      <c r="G14" s="15">
        <v>6</v>
      </c>
      <c r="H14" s="67"/>
    </row>
    <row r="15" spans="1:8" s="10" customFormat="1" ht="94.5" customHeight="1">
      <c r="A15" s="11"/>
      <c r="B15" s="1" t="s">
        <v>1</v>
      </c>
      <c r="C15" s="16" t="s">
        <v>2</v>
      </c>
      <c r="D15" s="1" t="s">
        <v>3</v>
      </c>
      <c r="E15" s="17">
        <f>E16+E23+E24+E27+E20</f>
        <v>22733.35</v>
      </c>
      <c r="F15" s="17">
        <f>F16+F23+F24+F27+F20</f>
        <v>16454.278999999999</v>
      </c>
      <c r="G15" s="18">
        <f>F15/E15*100</f>
        <v>72.379473328831864</v>
      </c>
      <c r="H15" s="69" t="s">
        <v>126</v>
      </c>
    </row>
    <row r="16" spans="1:8" s="10" customFormat="1" ht="28.5">
      <c r="A16" s="11"/>
      <c r="B16" s="1">
        <v>1</v>
      </c>
      <c r="C16" s="16" t="s">
        <v>4</v>
      </c>
      <c r="D16" s="1" t="s">
        <v>82</v>
      </c>
      <c r="E16" s="17">
        <f>E17+E18+E19</f>
        <v>1992.0099999999998</v>
      </c>
      <c r="F16" s="18">
        <f t="shared" ref="F16" si="0">F17+F18+F19</f>
        <v>1025.345</v>
      </c>
      <c r="G16" s="70">
        <f>F16/E16*100</f>
        <v>51.472884172268216</v>
      </c>
      <c r="H16" s="67"/>
    </row>
    <row r="17" spans="1:9" s="10" customFormat="1" ht="15.75">
      <c r="A17" s="11"/>
      <c r="B17" s="19" t="s">
        <v>5</v>
      </c>
      <c r="C17" s="20" t="s">
        <v>6</v>
      </c>
      <c r="D17" s="21" t="s">
        <v>82</v>
      </c>
      <c r="E17" s="22">
        <v>1035.8599999999999</v>
      </c>
      <c r="F17" s="23">
        <f>107+24</f>
        <v>131</v>
      </c>
      <c r="G17" s="24">
        <f>F17/E17*100</f>
        <v>12.646496630818838</v>
      </c>
      <c r="H17" s="67"/>
    </row>
    <row r="18" spans="1:9" s="10" customFormat="1" ht="23.25" customHeight="1">
      <c r="A18" s="11"/>
      <c r="B18" s="19" t="s">
        <v>83</v>
      </c>
      <c r="C18" s="20" t="s">
        <v>84</v>
      </c>
      <c r="D18" s="21" t="s">
        <v>82</v>
      </c>
      <c r="E18" s="22">
        <v>707.3</v>
      </c>
      <c r="F18" s="23">
        <v>693.01499999999999</v>
      </c>
      <c r="G18" s="24">
        <f t="shared" ref="G18:G24" si="1">F18/E18*100</f>
        <v>97.980347801498652</v>
      </c>
      <c r="H18" s="67"/>
    </row>
    <row r="19" spans="1:9" s="10" customFormat="1" ht="15.75">
      <c r="A19" s="11"/>
      <c r="B19" s="25" t="s">
        <v>85</v>
      </c>
      <c r="C19" s="26" t="s">
        <v>30</v>
      </c>
      <c r="D19" s="21" t="s">
        <v>82</v>
      </c>
      <c r="E19" s="22">
        <v>248.85</v>
      </c>
      <c r="F19" s="23">
        <v>201.33</v>
      </c>
      <c r="G19" s="24">
        <f t="shared" si="1"/>
        <v>80.904159132007237</v>
      </c>
      <c r="H19" s="67"/>
    </row>
    <row r="20" spans="1:9" s="10" customFormat="1" ht="18.75" customHeight="1">
      <c r="A20" s="11"/>
      <c r="B20" s="74" t="s">
        <v>86</v>
      </c>
      <c r="C20" s="16" t="s">
        <v>32</v>
      </c>
      <c r="D20" s="21" t="s">
        <v>82</v>
      </c>
      <c r="E20" s="63">
        <f>E21+E22+0.03</f>
        <v>6287.91</v>
      </c>
      <c r="F20" s="18">
        <f>F21+F22</f>
        <v>4724.6419999999998</v>
      </c>
      <c r="G20" s="70">
        <f>F20/E20*100</f>
        <v>75.138511842567723</v>
      </c>
      <c r="H20" s="67"/>
    </row>
    <row r="21" spans="1:9" s="10" customFormat="1" ht="15.75" customHeight="1">
      <c r="A21" s="11"/>
      <c r="B21" s="25" t="s">
        <v>87</v>
      </c>
      <c r="C21" s="20" t="s">
        <v>88</v>
      </c>
      <c r="D21" s="21" t="s">
        <v>82</v>
      </c>
      <c r="E21" s="22">
        <v>5721.45</v>
      </c>
      <c r="F21" s="23">
        <v>4291.0559999999996</v>
      </c>
      <c r="G21" s="24">
        <f t="shared" si="1"/>
        <v>74.999449440264272</v>
      </c>
      <c r="H21" s="67"/>
    </row>
    <row r="22" spans="1:9" s="10" customFormat="1" ht="15.75">
      <c r="A22" s="11"/>
      <c r="B22" s="19" t="s">
        <v>89</v>
      </c>
      <c r="C22" s="20" t="s">
        <v>90</v>
      </c>
      <c r="D22" s="21" t="s">
        <v>82</v>
      </c>
      <c r="E22" s="22">
        <v>566.42999999999995</v>
      </c>
      <c r="F22" s="23">
        <v>433.58600000000001</v>
      </c>
      <c r="G22" s="24">
        <f t="shared" si="1"/>
        <v>76.547146161043742</v>
      </c>
      <c r="H22" s="67"/>
    </row>
    <row r="23" spans="1:9" s="10" customFormat="1" ht="15.75">
      <c r="A23" s="11"/>
      <c r="B23" s="1">
        <v>3</v>
      </c>
      <c r="C23" s="16" t="s">
        <v>7</v>
      </c>
      <c r="D23" s="1" t="s">
        <v>82</v>
      </c>
      <c r="E23" s="56">
        <v>9015</v>
      </c>
      <c r="F23" s="57">
        <v>9015</v>
      </c>
      <c r="G23" s="70">
        <f t="shared" si="1"/>
        <v>100</v>
      </c>
      <c r="H23" s="67"/>
    </row>
    <row r="24" spans="1:9" s="10" customFormat="1" ht="16.5" customHeight="1">
      <c r="A24" s="11"/>
      <c r="B24" s="1">
        <v>4</v>
      </c>
      <c r="C24" s="16" t="s">
        <v>8</v>
      </c>
      <c r="D24" s="21" t="s">
        <v>82</v>
      </c>
      <c r="E24" s="64">
        <f>E25+E26</f>
        <v>3773.1099999999997</v>
      </c>
      <c r="F24" s="18">
        <f>F25+F26</f>
        <v>938.38</v>
      </c>
      <c r="G24" s="70">
        <f t="shared" si="1"/>
        <v>24.87019991465926</v>
      </c>
      <c r="H24" s="67"/>
    </row>
    <row r="25" spans="1:9" s="10" customFormat="1" ht="33.75" customHeight="1">
      <c r="A25" s="11"/>
      <c r="B25" s="27" t="s">
        <v>11</v>
      </c>
      <c r="C25" s="20" t="s">
        <v>9</v>
      </c>
      <c r="D25" s="21" t="s">
        <v>82</v>
      </c>
      <c r="E25" s="28">
        <f>3390.74+1.22+0.3</f>
        <v>3392.2599999999998</v>
      </c>
      <c r="F25" s="13">
        <v>545</v>
      </c>
      <c r="G25" s="24">
        <f t="shared" ref="G25:G43" si="2">F25/E25*100</f>
        <v>16.065985508186284</v>
      </c>
      <c r="H25" s="67"/>
    </row>
    <row r="26" spans="1:9" s="10" customFormat="1" ht="16.5" customHeight="1">
      <c r="A26" s="11"/>
      <c r="B26" s="27" t="s">
        <v>12</v>
      </c>
      <c r="C26" s="20" t="s">
        <v>10</v>
      </c>
      <c r="D26" s="21" t="s">
        <v>82</v>
      </c>
      <c r="E26" s="22">
        <v>380.85</v>
      </c>
      <c r="F26" s="13">
        <f>198.98+2.9+146.5+45</f>
        <v>393.38</v>
      </c>
      <c r="G26" s="24">
        <f t="shared" si="2"/>
        <v>103.29000918996979</v>
      </c>
      <c r="H26" s="67"/>
    </row>
    <row r="27" spans="1:9" s="10" customFormat="1" ht="19.5" customHeight="1">
      <c r="A27" s="11"/>
      <c r="B27" s="75" t="s">
        <v>91</v>
      </c>
      <c r="C27" s="76" t="s">
        <v>92</v>
      </c>
      <c r="D27" s="21" t="s">
        <v>82</v>
      </c>
      <c r="E27" s="56">
        <f>E28+E29+E30+E31+E32+E33+E34+E35+E36+E37+E38+E39+E40+E41+E42+E43</f>
        <v>1665.32</v>
      </c>
      <c r="F27" s="56">
        <f>F28+F29+F30+F31+F32+F33+F34+F35+F36+F37+F38+F39+F40+F41+F42+F43</f>
        <v>750.91200000000003</v>
      </c>
      <c r="G27" s="70">
        <f>F27/E27*100</f>
        <v>45.091153652150936</v>
      </c>
      <c r="H27" s="67"/>
    </row>
    <row r="28" spans="1:9" s="10" customFormat="1" ht="48.75" customHeight="1">
      <c r="A28" s="11"/>
      <c r="B28" s="29" t="s">
        <v>25</v>
      </c>
      <c r="C28" s="30" t="s">
        <v>128</v>
      </c>
      <c r="D28" s="21" t="s">
        <v>82</v>
      </c>
      <c r="E28" s="22">
        <v>367.95</v>
      </c>
      <c r="F28" s="13"/>
      <c r="G28" s="24">
        <f t="shared" si="2"/>
        <v>0</v>
      </c>
      <c r="H28" s="45"/>
      <c r="I28" s="31"/>
    </row>
    <row r="29" spans="1:9" s="10" customFormat="1" ht="17.45" customHeight="1">
      <c r="A29" s="11"/>
      <c r="B29" s="29" t="s">
        <v>29</v>
      </c>
      <c r="C29" s="30" t="s">
        <v>13</v>
      </c>
      <c r="D29" s="12" t="s">
        <v>82</v>
      </c>
      <c r="E29" s="22">
        <v>22.5</v>
      </c>
      <c r="F29" s="23"/>
      <c r="G29" s="24">
        <f t="shared" si="2"/>
        <v>0</v>
      </c>
      <c r="H29" s="67"/>
    </row>
    <row r="30" spans="1:9" s="10" customFormat="1" ht="21" customHeight="1">
      <c r="A30" s="11"/>
      <c r="B30" s="32" t="s">
        <v>31</v>
      </c>
      <c r="C30" s="30" t="s">
        <v>14</v>
      </c>
      <c r="D30" s="12" t="s">
        <v>82</v>
      </c>
      <c r="E30" s="22">
        <v>326.89999999999998</v>
      </c>
      <c r="F30" s="13">
        <v>196.43299999999999</v>
      </c>
      <c r="G30" s="24">
        <f t="shared" si="2"/>
        <v>60.089629856225145</v>
      </c>
      <c r="H30" s="67"/>
    </row>
    <row r="31" spans="1:9" s="10" customFormat="1" ht="15.75">
      <c r="A31" s="11"/>
      <c r="B31" s="32" t="s">
        <v>35</v>
      </c>
      <c r="C31" s="33" t="s">
        <v>15</v>
      </c>
      <c r="D31" s="12" t="s">
        <v>82</v>
      </c>
      <c r="E31" s="22">
        <v>365.85</v>
      </c>
      <c r="F31" s="23">
        <v>250.96899999999999</v>
      </c>
      <c r="G31" s="24">
        <f t="shared" si="2"/>
        <v>68.59887932212655</v>
      </c>
      <c r="H31" s="67"/>
    </row>
    <row r="32" spans="1:9" s="10" customFormat="1" ht="16.5" customHeight="1">
      <c r="A32" s="11"/>
      <c r="B32" s="32" t="s">
        <v>37</v>
      </c>
      <c r="C32" s="33" t="s">
        <v>16</v>
      </c>
      <c r="D32" s="12" t="s">
        <v>82</v>
      </c>
      <c r="E32" s="34">
        <v>28.6</v>
      </c>
      <c r="F32" s="23"/>
      <c r="G32" s="24">
        <f t="shared" si="2"/>
        <v>0</v>
      </c>
      <c r="H32" s="67"/>
    </row>
    <row r="33" spans="1:8" s="10" customFormat="1" ht="15.75">
      <c r="A33" s="11"/>
      <c r="B33" s="29" t="s">
        <v>39</v>
      </c>
      <c r="C33" s="33" t="s">
        <v>17</v>
      </c>
      <c r="D33" s="12" t="s">
        <v>82</v>
      </c>
      <c r="E33" s="34">
        <v>9</v>
      </c>
      <c r="F33" s="23"/>
      <c r="G33" s="24">
        <f t="shared" si="2"/>
        <v>0</v>
      </c>
      <c r="H33" s="67"/>
    </row>
    <row r="34" spans="1:8" s="10" customFormat="1" ht="20.25" customHeight="1">
      <c r="A34" s="11"/>
      <c r="B34" s="29" t="s">
        <v>40</v>
      </c>
      <c r="C34" s="30" t="s">
        <v>18</v>
      </c>
      <c r="D34" s="12" t="s">
        <v>82</v>
      </c>
      <c r="E34" s="34">
        <v>230.65</v>
      </c>
      <c r="F34" s="13">
        <v>194.76</v>
      </c>
      <c r="G34" s="24">
        <f t="shared" si="2"/>
        <v>84.439627140689353</v>
      </c>
      <c r="H34" s="67"/>
    </row>
    <row r="35" spans="1:8" s="10" customFormat="1" ht="11.25" hidden="1" customHeight="1">
      <c r="A35" s="11"/>
      <c r="B35" s="35" t="s">
        <v>42</v>
      </c>
      <c r="C35" s="36" t="s">
        <v>19</v>
      </c>
      <c r="D35" s="37"/>
      <c r="E35" s="38"/>
      <c r="F35" s="39"/>
      <c r="G35" s="24" t="e">
        <f t="shared" si="2"/>
        <v>#DIV/0!</v>
      </c>
      <c r="H35" s="67"/>
    </row>
    <row r="36" spans="1:8" s="10" customFormat="1" ht="11.25" hidden="1" customHeight="1">
      <c r="A36" s="11"/>
      <c r="B36" s="35" t="s">
        <v>45</v>
      </c>
      <c r="C36" s="40" t="s">
        <v>20</v>
      </c>
      <c r="D36" s="37"/>
      <c r="E36" s="41"/>
      <c r="F36" s="39"/>
      <c r="G36" s="24" t="e">
        <f t="shared" si="2"/>
        <v>#DIV/0!</v>
      </c>
      <c r="H36" s="67"/>
    </row>
    <row r="37" spans="1:8" s="10" customFormat="1" ht="36" customHeight="1">
      <c r="A37" s="11"/>
      <c r="B37" s="29" t="s">
        <v>123</v>
      </c>
      <c r="C37" s="33" t="s">
        <v>93</v>
      </c>
      <c r="D37" s="12" t="s">
        <v>82</v>
      </c>
      <c r="E37" s="34">
        <v>80.150000000000006</v>
      </c>
      <c r="F37" s="13">
        <v>40</v>
      </c>
      <c r="G37" s="24">
        <f t="shared" si="2"/>
        <v>49.906425452276977</v>
      </c>
      <c r="H37" s="67"/>
    </row>
    <row r="38" spans="1:8" s="10" customFormat="1" ht="32.25" customHeight="1">
      <c r="A38" s="11"/>
      <c r="B38" s="29" t="s">
        <v>45</v>
      </c>
      <c r="C38" s="33" t="s">
        <v>94</v>
      </c>
      <c r="D38" s="12" t="s">
        <v>82</v>
      </c>
      <c r="E38" s="34">
        <v>73.45</v>
      </c>
      <c r="F38" s="13">
        <v>36.5</v>
      </c>
      <c r="G38" s="24">
        <f t="shared" si="2"/>
        <v>49.693669162695706</v>
      </c>
      <c r="H38" s="67"/>
    </row>
    <row r="39" spans="1:8" s="42" customFormat="1" ht="15">
      <c r="B39" s="27" t="s">
        <v>47</v>
      </c>
      <c r="C39" s="43" t="s">
        <v>95</v>
      </c>
      <c r="D39" s="12" t="s">
        <v>82</v>
      </c>
      <c r="E39" s="34">
        <v>130.55000000000001</v>
      </c>
      <c r="F39" s="23"/>
      <c r="G39" s="24">
        <f t="shared" si="2"/>
        <v>0</v>
      </c>
      <c r="H39" s="67"/>
    </row>
    <row r="40" spans="1:8" s="42" customFormat="1" ht="30">
      <c r="B40" s="27" t="s">
        <v>49</v>
      </c>
      <c r="C40" s="43" t="s">
        <v>21</v>
      </c>
      <c r="D40" s="12" t="s">
        <v>82</v>
      </c>
      <c r="E40" s="34">
        <v>15.25</v>
      </c>
      <c r="F40" s="23">
        <v>27</v>
      </c>
      <c r="G40" s="24">
        <f t="shared" si="2"/>
        <v>177.04918032786884</v>
      </c>
      <c r="H40" s="67"/>
    </row>
    <row r="41" spans="1:8" s="42" customFormat="1" ht="11.25" hidden="1" customHeight="1">
      <c r="B41" s="44" t="s">
        <v>96</v>
      </c>
      <c r="C41" s="36" t="s">
        <v>97</v>
      </c>
      <c r="D41" s="37"/>
      <c r="E41" s="38"/>
      <c r="F41" s="39"/>
      <c r="G41" s="24" t="e">
        <f t="shared" si="2"/>
        <v>#DIV/0!</v>
      </c>
      <c r="H41" s="67"/>
    </row>
    <row r="42" spans="1:8" s="42" customFormat="1" ht="11.25" hidden="1" customHeight="1">
      <c r="B42" s="44" t="s">
        <v>98</v>
      </c>
      <c r="C42" s="40" t="s">
        <v>99</v>
      </c>
      <c r="D42" s="37"/>
      <c r="E42" s="41"/>
      <c r="F42" s="39"/>
      <c r="G42" s="24" t="e">
        <f t="shared" si="2"/>
        <v>#DIV/0!</v>
      </c>
      <c r="H42" s="67"/>
    </row>
    <row r="43" spans="1:8" s="42" customFormat="1" ht="61.5" customHeight="1">
      <c r="B43" s="22" t="s">
        <v>51</v>
      </c>
      <c r="C43" s="33" t="s">
        <v>100</v>
      </c>
      <c r="D43" s="45"/>
      <c r="E43" s="34">
        <v>14.47</v>
      </c>
      <c r="F43" s="13">
        <v>5.25</v>
      </c>
      <c r="G43" s="24">
        <f t="shared" si="2"/>
        <v>36.281962681409816</v>
      </c>
      <c r="H43" s="67"/>
    </row>
    <row r="44" spans="1:8" s="10" customFormat="1" ht="90" customHeight="1">
      <c r="A44" s="11"/>
      <c r="B44" s="77" t="s">
        <v>22</v>
      </c>
      <c r="C44" s="76" t="s">
        <v>23</v>
      </c>
      <c r="D44" s="21" t="s">
        <v>3</v>
      </c>
      <c r="E44" s="56">
        <f t="shared" ref="E44:F44" si="3">E45</f>
        <v>19028.020000000004</v>
      </c>
      <c r="F44" s="78">
        <f t="shared" si="3"/>
        <v>12393.679000000002</v>
      </c>
      <c r="G44" s="78">
        <f>F44/E44*100</f>
        <v>65.133834208709047</v>
      </c>
      <c r="H44" s="69" t="s">
        <v>126</v>
      </c>
    </row>
    <row r="45" spans="1:8" s="10" customFormat="1" ht="17.25" customHeight="1">
      <c r="A45" s="11"/>
      <c r="B45" s="47" t="s">
        <v>101</v>
      </c>
      <c r="C45" s="26" t="s">
        <v>24</v>
      </c>
      <c r="D45" s="47" t="s">
        <v>82</v>
      </c>
      <c r="E45" s="34">
        <f>E46+E50+E53+E54+E55+E56+E57+E59+E60+E61+E62+E63</f>
        <v>19028.020000000004</v>
      </c>
      <c r="F45" s="13">
        <f>F46+F50+F53+F54+F55+F56+F57+F59+F60+F61+F62+F63</f>
        <v>12393.679000000002</v>
      </c>
      <c r="G45" s="13">
        <f>F45/E45*100</f>
        <v>65.133834208709047</v>
      </c>
      <c r="H45" s="67"/>
    </row>
    <row r="46" spans="1:8" s="10" customFormat="1" ht="21" customHeight="1">
      <c r="A46" s="11"/>
      <c r="B46" s="79" t="s">
        <v>102</v>
      </c>
      <c r="C46" s="76" t="s">
        <v>26</v>
      </c>
      <c r="D46" s="12" t="s">
        <v>82</v>
      </c>
      <c r="E46" s="56">
        <f>E47+E48+E49</f>
        <v>457.31</v>
      </c>
      <c r="F46" s="78">
        <f>F47+F48+F49</f>
        <v>394.358</v>
      </c>
      <c r="G46" s="70">
        <f>F46/E46*100</f>
        <v>86.234283090245128</v>
      </c>
      <c r="H46" s="67"/>
    </row>
    <row r="47" spans="1:8" s="10" customFormat="1" ht="15.75">
      <c r="A47" s="11"/>
      <c r="B47" s="48" t="s">
        <v>103</v>
      </c>
      <c r="C47" s="26" t="s">
        <v>27</v>
      </c>
      <c r="D47" s="47" t="s">
        <v>82</v>
      </c>
      <c r="E47" s="49">
        <v>156.4</v>
      </c>
      <c r="F47" s="23"/>
      <c r="G47" s="24">
        <f t="shared" ref="G47:G49" si="4">F47/E47*100</f>
        <v>0</v>
      </c>
      <c r="H47" s="67"/>
    </row>
    <row r="48" spans="1:8" s="10" customFormat="1" ht="15.75">
      <c r="A48" s="11"/>
      <c r="B48" s="48" t="s">
        <v>104</v>
      </c>
      <c r="C48" s="26" t="s">
        <v>28</v>
      </c>
      <c r="D48" s="47" t="s">
        <v>82</v>
      </c>
      <c r="E48" s="34">
        <v>177.86</v>
      </c>
      <c r="F48" s="23">
        <v>291</v>
      </c>
      <c r="G48" s="24">
        <f t="shared" si="4"/>
        <v>163.61182952884289</v>
      </c>
      <c r="H48" s="67"/>
    </row>
    <row r="49" spans="1:9" s="10" customFormat="1" ht="15.75">
      <c r="A49" s="11"/>
      <c r="B49" s="50" t="s">
        <v>105</v>
      </c>
      <c r="C49" s="26" t="s">
        <v>30</v>
      </c>
      <c r="D49" s="47" t="s">
        <v>82</v>
      </c>
      <c r="E49" s="34">
        <v>123.05</v>
      </c>
      <c r="F49" s="23">
        <v>103.358</v>
      </c>
      <c r="G49" s="24">
        <f t="shared" si="4"/>
        <v>83.996749288906955</v>
      </c>
      <c r="H49" s="67"/>
    </row>
    <row r="50" spans="1:9" s="10" customFormat="1" ht="18" customHeight="1">
      <c r="A50" s="11"/>
      <c r="B50" s="21" t="s">
        <v>106</v>
      </c>
      <c r="C50" s="62" t="s">
        <v>32</v>
      </c>
      <c r="D50" s="47" t="s">
        <v>82</v>
      </c>
      <c r="E50" s="17">
        <f>E51+E52</f>
        <v>15360.35</v>
      </c>
      <c r="F50" s="18">
        <f>F51+F52</f>
        <v>8835.1970000000001</v>
      </c>
      <c r="G50" s="70">
        <f>F50/E50*100</f>
        <v>57.519503136321759</v>
      </c>
      <c r="H50" s="67"/>
    </row>
    <row r="51" spans="1:9" s="10" customFormat="1" ht="18" customHeight="1">
      <c r="A51" s="11"/>
      <c r="B51" s="51" t="s">
        <v>107</v>
      </c>
      <c r="C51" s="52" t="s">
        <v>33</v>
      </c>
      <c r="D51" s="47" t="s">
        <v>82</v>
      </c>
      <c r="E51" s="34">
        <v>13976.65</v>
      </c>
      <c r="F51" s="13">
        <v>8036.4179999999997</v>
      </c>
      <c r="G51" s="24">
        <f t="shared" ref="G51:G52" si="5">F51/E51*100</f>
        <v>57.498885641409061</v>
      </c>
      <c r="H51" s="67"/>
    </row>
    <row r="52" spans="1:9" s="10" customFormat="1" ht="15.75">
      <c r="A52" s="11"/>
      <c r="B52" s="21" t="s">
        <v>108</v>
      </c>
      <c r="C52" s="53" t="s">
        <v>34</v>
      </c>
      <c r="D52" s="47" t="s">
        <v>82</v>
      </c>
      <c r="E52" s="54">
        <v>1383.7</v>
      </c>
      <c r="F52" s="23">
        <v>798.779</v>
      </c>
      <c r="G52" s="24">
        <f t="shared" si="5"/>
        <v>57.727758907277583</v>
      </c>
      <c r="H52" s="67"/>
    </row>
    <row r="53" spans="1:9" s="10" customFormat="1" ht="15.75">
      <c r="A53" s="11"/>
      <c r="B53" s="14" t="s">
        <v>109</v>
      </c>
      <c r="C53" s="26" t="s">
        <v>36</v>
      </c>
      <c r="D53" s="47" t="s">
        <v>82</v>
      </c>
      <c r="E53" s="34">
        <v>189.25</v>
      </c>
      <c r="F53" s="23">
        <v>82.5</v>
      </c>
      <c r="G53" s="70">
        <f>F53/E53*100</f>
        <v>43.593130779392339</v>
      </c>
      <c r="H53" s="67"/>
    </row>
    <row r="54" spans="1:9" s="10" customFormat="1" ht="15.75">
      <c r="A54" s="11"/>
      <c r="B54" s="14" t="s">
        <v>110</v>
      </c>
      <c r="C54" s="26" t="s">
        <v>38</v>
      </c>
      <c r="D54" s="47" t="s">
        <v>82</v>
      </c>
      <c r="E54" s="34">
        <v>11.1</v>
      </c>
      <c r="F54" s="23">
        <v>2</v>
      </c>
      <c r="G54" s="24">
        <f t="shared" ref="G54:G56" si="6">F54/E54*100</f>
        <v>18.018018018018019</v>
      </c>
      <c r="H54" s="67"/>
    </row>
    <row r="55" spans="1:9" s="10" customFormat="1" ht="34.5" customHeight="1">
      <c r="A55" s="11"/>
      <c r="B55" s="14" t="s">
        <v>111</v>
      </c>
      <c r="C55" s="26" t="s">
        <v>112</v>
      </c>
      <c r="D55" s="47" t="s">
        <v>82</v>
      </c>
      <c r="E55" s="34">
        <v>205.1</v>
      </c>
      <c r="F55" s="13">
        <v>43.2</v>
      </c>
      <c r="G55" s="24">
        <f t="shared" si="6"/>
        <v>21.062896148220382</v>
      </c>
      <c r="H55" s="67"/>
    </row>
    <row r="56" spans="1:9" s="10" customFormat="1" ht="15.75">
      <c r="A56" s="11"/>
      <c r="B56" s="14" t="s">
        <v>113</v>
      </c>
      <c r="C56" s="26" t="s">
        <v>41</v>
      </c>
      <c r="D56" s="47" t="s">
        <v>82</v>
      </c>
      <c r="E56" s="34">
        <v>685.5</v>
      </c>
      <c r="F56" s="23">
        <f>621.929+14.779+30</f>
        <v>666.70799999999997</v>
      </c>
      <c r="G56" s="24">
        <f t="shared" si="6"/>
        <v>97.25864332603939</v>
      </c>
      <c r="H56" s="67"/>
    </row>
    <row r="57" spans="1:9" s="10" customFormat="1" ht="15.75">
      <c r="A57" s="11"/>
      <c r="B57" s="14" t="s">
        <v>114</v>
      </c>
      <c r="C57" s="55" t="s">
        <v>43</v>
      </c>
      <c r="D57" s="47" t="s">
        <v>82</v>
      </c>
      <c r="E57" s="56">
        <f>E58</f>
        <v>63.2</v>
      </c>
      <c r="F57" s="56">
        <f>F58</f>
        <v>30</v>
      </c>
      <c r="G57" s="70">
        <f>F57/E57*100</f>
        <v>47.468354430379748</v>
      </c>
      <c r="H57" s="67"/>
    </row>
    <row r="58" spans="1:9" s="10" customFormat="1" ht="15.75">
      <c r="A58" s="11"/>
      <c r="B58" s="14" t="s">
        <v>115</v>
      </c>
      <c r="C58" s="26" t="s">
        <v>44</v>
      </c>
      <c r="D58" s="47" t="s">
        <v>82</v>
      </c>
      <c r="E58" s="34">
        <v>63.2</v>
      </c>
      <c r="F58" s="23">
        <v>30</v>
      </c>
      <c r="G58" s="24">
        <f t="shared" ref="G58:G63" si="7">F58/E58*100</f>
        <v>47.468354430379748</v>
      </c>
      <c r="H58" s="67"/>
    </row>
    <row r="59" spans="1:9" s="10" customFormat="1" ht="15.75">
      <c r="A59" s="11"/>
      <c r="B59" s="14" t="s">
        <v>116</v>
      </c>
      <c r="C59" s="26" t="s">
        <v>46</v>
      </c>
      <c r="D59" s="47" t="s">
        <v>82</v>
      </c>
      <c r="E59" s="34">
        <v>267.95</v>
      </c>
      <c r="F59" s="23">
        <v>1155.2</v>
      </c>
      <c r="G59" s="24">
        <f t="shared" si="7"/>
        <v>431.12520992722523</v>
      </c>
      <c r="H59" s="67"/>
    </row>
    <row r="60" spans="1:9" s="10" customFormat="1" ht="30">
      <c r="A60" s="11"/>
      <c r="B60" s="14" t="s">
        <v>117</v>
      </c>
      <c r="C60" s="26" t="s">
        <v>48</v>
      </c>
      <c r="D60" s="47" t="s">
        <v>82</v>
      </c>
      <c r="E60" s="34">
        <v>325.3</v>
      </c>
      <c r="F60" s="13">
        <f>28+9+151.738</f>
        <v>188.738</v>
      </c>
      <c r="G60" s="24">
        <f t="shared" si="7"/>
        <v>58.019674146941277</v>
      </c>
      <c r="H60" s="67"/>
    </row>
    <row r="61" spans="1:9" s="10" customFormat="1" ht="15.75">
      <c r="A61" s="11"/>
      <c r="B61" s="14" t="s">
        <v>118</v>
      </c>
      <c r="C61" s="26" t="s">
        <v>50</v>
      </c>
      <c r="D61" s="47" t="s">
        <v>82</v>
      </c>
      <c r="E61" s="34">
        <v>1218.4000000000001</v>
      </c>
      <c r="F61" s="23">
        <v>743.178</v>
      </c>
      <c r="G61" s="24">
        <f t="shared" si="7"/>
        <v>60.996224556795795</v>
      </c>
      <c r="H61" s="67"/>
    </row>
    <row r="62" spans="1:9" s="10" customFormat="1" ht="19.5" customHeight="1">
      <c r="A62" s="11"/>
      <c r="B62" s="14" t="s">
        <v>119</v>
      </c>
      <c r="C62" s="26" t="s">
        <v>52</v>
      </c>
      <c r="D62" s="47" t="s">
        <v>82</v>
      </c>
      <c r="E62" s="34">
        <v>36.65</v>
      </c>
      <c r="F62" s="23">
        <v>21</v>
      </c>
      <c r="G62" s="24">
        <f t="shared" si="7"/>
        <v>57.298772169167812</v>
      </c>
      <c r="H62" s="67"/>
    </row>
    <row r="63" spans="1:9" s="10" customFormat="1" ht="15.75">
      <c r="A63" s="11"/>
      <c r="B63" s="14" t="s">
        <v>120</v>
      </c>
      <c r="C63" s="26" t="s">
        <v>53</v>
      </c>
      <c r="D63" s="47" t="s">
        <v>82</v>
      </c>
      <c r="E63" s="34">
        <v>207.91</v>
      </c>
      <c r="F63" s="23">
        <f>125.6+90+16</f>
        <v>231.6</v>
      </c>
      <c r="G63" s="24">
        <f t="shared" si="7"/>
        <v>111.39435332595835</v>
      </c>
      <c r="H63" s="67"/>
    </row>
    <row r="64" spans="1:9" s="10" customFormat="1" ht="15.75">
      <c r="A64" s="11"/>
      <c r="B64" s="58" t="s">
        <v>54</v>
      </c>
      <c r="C64" s="55" t="s">
        <v>55</v>
      </c>
      <c r="D64" s="53" t="s">
        <v>3</v>
      </c>
      <c r="E64" s="59">
        <f>E44+E15</f>
        <v>41761.370000000003</v>
      </c>
      <c r="F64" s="60">
        <f>F44+F15</f>
        <v>28847.957999999999</v>
      </c>
      <c r="G64" s="70">
        <f>F64/E64*100</f>
        <v>69.078092984018483</v>
      </c>
      <c r="H64" s="23"/>
      <c r="I64" s="46"/>
    </row>
    <row r="65" spans="1:8" s="10" customFormat="1" ht="15.75">
      <c r="A65" s="11"/>
      <c r="B65" s="58" t="s">
        <v>56</v>
      </c>
      <c r="C65" s="62" t="s">
        <v>121</v>
      </c>
      <c r="D65" s="53" t="s">
        <v>3</v>
      </c>
      <c r="E65" s="17">
        <f>227.8/2</f>
        <v>113.9</v>
      </c>
      <c r="F65" s="23">
        <f>F66-F64</f>
        <v>-2305.5649999999987</v>
      </c>
      <c r="G65" s="23"/>
      <c r="H65" s="23"/>
    </row>
    <row r="66" spans="1:8" s="10" customFormat="1" ht="15.75">
      <c r="A66" s="11"/>
      <c r="B66" s="58" t="s">
        <v>57</v>
      </c>
      <c r="C66" s="62" t="s">
        <v>58</v>
      </c>
      <c r="D66" s="53" t="s">
        <v>3</v>
      </c>
      <c r="E66" s="17">
        <f>E64+E65</f>
        <v>41875.270000000004</v>
      </c>
      <c r="F66" s="60">
        <v>26542.393</v>
      </c>
      <c r="G66" s="70">
        <f>F66/E66*100</f>
        <v>63.384410416935808</v>
      </c>
      <c r="H66" s="23"/>
    </row>
    <row r="67" spans="1:8" s="10" customFormat="1" ht="102.75" customHeight="1">
      <c r="A67" s="11"/>
      <c r="B67" s="58" t="s">
        <v>59</v>
      </c>
      <c r="C67" s="62" t="s">
        <v>60</v>
      </c>
      <c r="D67" s="53" t="s">
        <v>61</v>
      </c>
      <c r="E67" s="63">
        <v>31200</v>
      </c>
      <c r="F67" s="86">
        <v>22304.531999999999</v>
      </c>
      <c r="G67" s="70">
        <f>F67/E67*100</f>
        <v>71.48888461538462</v>
      </c>
      <c r="H67" s="69" t="s">
        <v>126</v>
      </c>
    </row>
    <row r="68" spans="1:8" s="10" customFormat="1" ht="15.75">
      <c r="A68" s="11"/>
      <c r="B68" s="58" t="s">
        <v>62</v>
      </c>
      <c r="C68" s="62" t="s">
        <v>63</v>
      </c>
      <c r="D68" s="53" t="s">
        <v>64</v>
      </c>
      <c r="E68" s="64">
        <f>E66/E67</f>
        <v>1.3421560897435898</v>
      </c>
      <c r="F68" s="64">
        <v>1.19</v>
      </c>
      <c r="G68" s="64"/>
      <c r="H68" s="67"/>
    </row>
    <row r="69" spans="1:8" s="10" customFormat="1" ht="15.75">
      <c r="B69" s="71"/>
      <c r="C69" s="65"/>
      <c r="D69" s="65"/>
      <c r="E69" s="65"/>
      <c r="F69" s="61"/>
      <c r="G69" s="61"/>
      <c r="H69" s="65"/>
    </row>
    <row r="70" spans="1:8" s="4" customFormat="1" ht="15">
      <c r="B70" s="80"/>
      <c r="C70" s="81"/>
      <c r="D70" s="80"/>
      <c r="H70" s="82"/>
    </row>
    <row r="71" spans="1:8" s="4" customFormat="1" ht="15">
      <c r="B71" s="87" t="s">
        <v>75</v>
      </c>
      <c r="C71" s="87"/>
      <c r="D71" s="87"/>
      <c r="E71" s="87"/>
      <c r="H71" s="82"/>
    </row>
    <row r="72" spans="1:8" s="4" customFormat="1" ht="15">
      <c r="B72" s="87" t="s">
        <v>74</v>
      </c>
      <c r="C72" s="87"/>
      <c r="D72" s="87"/>
      <c r="E72" s="87"/>
      <c r="H72" s="82"/>
    </row>
    <row r="73" spans="1:8" s="4" customFormat="1" ht="15">
      <c r="B73" s="87" t="s">
        <v>73</v>
      </c>
      <c r="C73" s="87"/>
      <c r="D73" s="87"/>
      <c r="E73" s="87"/>
      <c r="H73" s="82"/>
    </row>
    <row r="74" spans="1:8" s="4" customFormat="1" ht="15">
      <c r="B74" s="87" t="s">
        <v>76</v>
      </c>
      <c r="C74" s="87"/>
      <c r="D74" s="87"/>
      <c r="E74" s="87"/>
      <c r="H74" s="82"/>
    </row>
    <row r="75" spans="1:8" s="4" customFormat="1" ht="15">
      <c r="B75" s="87"/>
      <c r="C75" s="87"/>
      <c r="D75" s="87"/>
      <c r="E75" s="87"/>
      <c r="H75" s="82"/>
    </row>
    <row r="76" spans="1:8" s="7" customFormat="1" ht="14.25">
      <c r="B76" s="8"/>
      <c r="C76" s="7" t="s">
        <v>77</v>
      </c>
      <c r="D76" s="88" t="s">
        <v>65</v>
      </c>
      <c r="E76" s="88"/>
      <c r="H76" s="83"/>
    </row>
    <row r="77" spans="1:8" s="7" customFormat="1" ht="14.25">
      <c r="B77" s="8"/>
      <c r="D77" s="8"/>
      <c r="H77" s="83"/>
    </row>
    <row r="78" spans="1:8" s="7" customFormat="1" ht="14.25">
      <c r="B78" s="8"/>
      <c r="C78" s="7" t="s">
        <v>78</v>
      </c>
      <c r="D78" s="88" t="s">
        <v>79</v>
      </c>
      <c r="E78" s="88"/>
      <c r="H78" s="83"/>
    </row>
    <row r="79" spans="1:8" s="7" customFormat="1" ht="14.25">
      <c r="B79" s="8"/>
      <c r="D79" s="8"/>
      <c r="H79" s="83"/>
    </row>
    <row r="80" spans="1:8" s="4" customFormat="1" ht="15">
      <c r="B80" s="5"/>
      <c r="D80" s="5"/>
      <c r="H80" s="82"/>
    </row>
    <row r="81" spans="1:8" s="4" customFormat="1" ht="15">
      <c r="B81" s="5"/>
      <c r="D81" s="5"/>
      <c r="H81" s="82"/>
    </row>
    <row r="82" spans="1:8" s="4" customFormat="1" ht="15">
      <c r="B82" s="5"/>
      <c r="D82" s="5"/>
      <c r="H82" s="82"/>
    </row>
    <row r="83" spans="1:8" s="4" customFormat="1" ht="15">
      <c r="B83" s="5"/>
      <c r="D83" s="5"/>
      <c r="H83" s="82"/>
    </row>
    <row r="84" spans="1:8" s="4" customFormat="1" ht="15">
      <c r="B84" s="5"/>
      <c r="D84" s="5"/>
      <c r="H84" s="82"/>
    </row>
    <row r="85" spans="1:8" s="4" customFormat="1" ht="15">
      <c r="B85" s="5"/>
      <c r="D85" s="5"/>
      <c r="H85" s="82"/>
    </row>
    <row r="86" spans="1:8" s="4" customFormat="1" ht="15">
      <c r="B86" s="5"/>
      <c r="D86" s="5"/>
      <c r="H86" s="82"/>
    </row>
    <row r="87" spans="1:8" s="4" customFormat="1" ht="15">
      <c r="B87" s="5"/>
      <c r="D87" s="5"/>
      <c r="H87" s="82"/>
    </row>
    <row r="88" spans="1:8" s="4" customFormat="1" ht="15">
      <c r="B88" s="5"/>
      <c r="D88" s="5"/>
      <c r="H88" s="82"/>
    </row>
    <row r="89" spans="1:8" s="4" customFormat="1" ht="15">
      <c r="B89" s="5"/>
      <c r="D89" s="5"/>
      <c r="H89" s="82"/>
    </row>
    <row r="90" spans="1:8" s="4" customFormat="1" ht="15">
      <c r="B90" s="5"/>
      <c r="D90" s="5"/>
      <c r="H90" s="82"/>
    </row>
    <row r="91" spans="1:8" s="4" customFormat="1" ht="15">
      <c r="B91" s="5"/>
      <c r="D91" s="5"/>
      <c r="H91" s="82"/>
    </row>
    <row r="92" spans="1:8" s="4" customFormat="1" ht="15">
      <c r="B92" s="5"/>
      <c r="D92" s="5"/>
      <c r="H92" s="82"/>
    </row>
    <row r="93" spans="1:8" s="4" customFormat="1" ht="15">
      <c r="B93" s="5"/>
      <c r="D93" s="5"/>
      <c r="H93" s="82"/>
    </row>
    <row r="94" spans="1:8" s="4" customFormat="1" ht="15">
      <c r="B94" s="5"/>
      <c r="D94" s="5"/>
      <c r="H94" s="82"/>
    </row>
    <row r="95" spans="1:8" s="4" customFormat="1" ht="15">
      <c r="B95" s="5"/>
      <c r="D95" s="5"/>
      <c r="H95" s="82"/>
    </row>
    <row r="96" spans="1:8">
      <c r="A96" s="84"/>
      <c r="B96" s="85"/>
      <c r="C96" s="84"/>
      <c r="D96" s="85"/>
    </row>
    <row r="97" spans="1:4">
      <c r="A97" s="84"/>
      <c r="B97" s="85"/>
      <c r="C97" s="84"/>
      <c r="D97" s="85"/>
    </row>
    <row r="98" spans="1:4">
      <c r="A98" s="84"/>
      <c r="B98" s="85"/>
      <c r="C98" s="84"/>
      <c r="D98" s="85"/>
    </row>
    <row r="99" spans="1:4">
      <c r="A99" s="84"/>
      <c r="B99" s="85"/>
      <c r="C99" s="84"/>
      <c r="D99" s="85"/>
    </row>
    <row r="100" spans="1:4">
      <c r="A100" s="84"/>
      <c r="B100" s="85"/>
      <c r="C100" s="84"/>
      <c r="D100" s="85"/>
    </row>
    <row r="101" spans="1:4">
      <c r="A101" s="84"/>
      <c r="B101" s="85"/>
      <c r="C101" s="84"/>
      <c r="D101" s="85"/>
    </row>
    <row r="102" spans="1:4">
      <c r="A102" s="84"/>
      <c r="B102" s="85"/>
      <c r="C102" s="84"/>
      <c r="D102" s="85"/>
    </row>
    <row r="103" spans="1:4">
      <c r="A103" s="84"/>
      <c r="B103" s="85"/>
      <c r="C103" s="84"/>
      <c r="D103" s="85"/>
    </row>
    <row r="104" spans="1:4">
      <c r="A104" s="84"/>
      <c r="B104" s="85"/>
      <c r="C104" s="84"/>
      <c r="D104" s="85"/>
    </row>
    <row r="105" spans="1:4">
      <c r="A105" s="84"/>
      <c r="B105" s="85"/>
      <c r="C105" s="84"/>
      <c r="D105" s="85"/>
    </row>
    <row r="106" spans="1:4">
      <c r="A106" s="84"/>
      <c r="B106" s="85"/>
      <c r="C106" s="84"/>
      <c r="D106" s="85"/>
    </row>
    <row r="107" spans="1:4">
      <c r="A107" s="84"/>
      <c r="B107" s="85"/>
      <c r="C107" s="84"/>
      <c r="D107" s="85"/>
    </row>
    <row r="108" spans="1:4">
      <c r="A108" s="84"/>
      <c r="B108" s="85"/>
      <c r="C108" s="84"/>
      <c r="D108" s="85"/>
    </row>
    <row r="109" spans="1:4">
      <c r="A109" s="84"/>
      <c r="B109" s="85"/>
      <c r="C109" s="84"/>
      <c r="D109" s="85"/>
    </row>
    <row r="110" spans="1:4">
      <c r="A110" s="84"/>
      <c r="B110" s="85"/>
      <c r="C110" s="84"/>
      <c r="D110" s="85"/>
    </row>
    <row r="111" spans="1:4">
      <c r="A111" s="84"/>
      <c r="B111" s="85"/>
      <c r="C111" s="84"/>
      <c r="D111" s="85"/>
    </row>
    <row r="112" spans="1:4">
      <c r="A112" s="84"/>
      <c r="B112" s="85"/>
      <c r="C112" s="84"/>
      <c r="D112" s="85"/>
    </row>
  </sheetData>
  <mergeCells count="14">
    <mergeCell ref="E2:H2"/>
    <mergeCell ref="B5:H5"/>
    <mergeCell ref="B7:H7"/>
    <mergeCell ref="B8:H8"/>
    <mergeCell ref="B10:C10"/>
    <mergeCell ref="E3:H3"/>
    <mergeCell ref="B75:E75"/>
    <mergeCell ref="D76:E76"/>
    <mergeCell ref="D78:E78"/>
    <mergeCell ref="B11:C11"/>
    <mergeCell ref="B71:E71"/>
    <mergeCell ref="B72:E72"/>
    <mergeCell ref="B73:E73"/>
    <mergeCell ref="B74:E74"/>
  </mergeCells>
  <pageMargins left="0.27559055118110237" right="0.11811023622047245" top="0.19685039370078741" bottom="0.15748031496062992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Ботагоз</dc:creator>
  <cp:lastModifiedBy>Елена</cp:lastModifiedBy>
  <cp:lastPrinted>2017-06-13T05:00:44Z</cp:lastPrinted>
  <dcterms:created xsi:type="dcterms:W3CDTF">2016-06-28T08:41:18Z</dcterms:created>
  <dcterms:modified xsi:type="dcterms:W3CDTF">2018-06-07T05:35:19Z</dcterms:modified>
</cp:coreProperties>
</file>