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ТС-2017 18-01-2018" sheetId="2" r:id="rId1"/>
    <sheet name="Лист1" sheetId="1" r:id="rId2"/>
  </sheets>
  <definedNames>
    <definedName name="_xlnm.Print_Area" localSheetId="0">'ИТС-2017 18-01-2018'!$A$1:$G$87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2" l="1"/>
  <c r="D75" i="2"/>
  <c r="F73" i="2"/>
  <c r="F72" i="2"/>
  <c r="F71" i="2"/>
  <c r="F69" i="2"/>
  <c r="F66" i="2"/>
  <c r="E65" i="2"/>
  <c r="F64" i="2"/>
  <c r="F59" i="2"/>
  <c r="E58" i="2"/>
  <c r="F58" i="2" s="1"/>
  <c r="F57" i="2"/>
  <c r="E56" i="2"/>
  <c r="F56" i="2" s="1"/>
  <c r="F55" i="2"/>
  <c r="F54" i="2"/>
  <c r="E53" i="2"/>
  <c r="F53" i="2" s="1"/>
  <c r="D52" i="2"/>
  <c r="E51" i="2"/>
  <c r="F51" i="2" s="1"/>
  <c r="F50" i="2"/>
  <c r="E49" i="2"/>
  <c r="F49" i="2" s="1"/>
  <c r="E48" i="2"/>
  <c r="F48" i="2" s="1"/>
  <c r="F47" i="2"/>
  <c r="E46" i="2"/>
  <c r="F46" i="2" s="1"/>
  <c r="F45" i="2"/>
  <c r="E44" i="2"/>
  <c r="F44" i="2" s="1"/>
  <c r="E43" i="2"/>
  <c r="E42" i="2"/>
  <c r="D41" i="2"/>
  <c r="D42" i="2" s="1"/>
  <c r="E38" i="2"/>
  <c r="E35" i="2" s="1"/>
  <c r="D35" i="2"/>
  <c r="F32" i="2"/>
  <c r="E30" i="2"/>
  <c r="D30" i="2"/>
  <c r="D28" i="2" s="1"/>
  <c r="E29" i="2"/>
  <c r="E75" i="2" s="1"/>
  <c r="E27" i="2"/>
  <c r="F27" i="2" s="1"/>
  <c r="F25" i="2"/>
  <c r="D22" i="2"/>
  <c r="F38" i="2" l="1"/>
  <c r="D40" i="2"/>
  <c r="F41" i="2"/>
  <c r="F35" i="2"/>
  <c r="E28" i="2"/>
  <c r="F28" i="2" s="1"/>
  <c r="F29" i="2"/>
  <c r="D21" i="2"/>
  <c r="D62" i="2" s="1"/>
  <c r="D63" i="2" s="1"/>
  <c r="D78" i="2" s="1"/>
  <c r="D77" i="2" s="1"/>
  <c r="F75" i="2"/>
  <c r="F30" i="2"/>
  <c r="F42" i="2"/>
  <c r="D74" i="2"/>
  <c r="D76" i="2"/>
  <c r="F65" i="2"/>
  <c r="E74" i="2"/>
  <c r="E22" i="2"/>
  <c r="E52" i="2"/>
  <c r="F76" i="2" l="1"/>
  <c r="F22" i="2"/>
  <c r="E21" i="2"/>
  <c r="F52" i="2"/>
  <c r="F74" i="2"/>
  <c r="E40" i="2"/>
  <c r="E62" i="2" l="1"/>
  <c r="F21" i="2"/>
  <c r="F40" i="2"/>
  <c r="F62" i="2" l="1"/>
  <c r="E63" i="2"/>
  <c r="E78" i="2" l="1"/>
  <c r="F63" i="2"/>
  <c r="F78" i="2" l="1"/>
  <c r="E77" i="2"/>
  <c r="F77" i="2" l="1"/>
</calcChain>
</file>

<file path=xl/comments1.xml><?xml version="1.0" encoding="utf-8"?>
<comments xmlns="http://schemas.openxmlformats.org/spreadsheetml/2006/main">
  <authors>
    <author>Автор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экономия (на увеличение амортизации) приобретение О/С</t>
        </r>
      </text>
    </comment>
  </commentList>
</comments>
</file>

<file path=xl/sharedStrings.xml><?xml version="1.0" encoding="utf-8"?>
<sst xmlns="http://schemas.openxmlformats.org/spreadsheetml/2006/main" count="216" uniqueCount="152">
  <si>
    <t>Приложение 1</t>
  </si>
  <si>
    <t>к Правилам утверждения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</si>
  <si>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</si>
  <si>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</si>
  <si>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</si>
  <si>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</si>
  <si>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</si>
  <si>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Отчет об исполнении тарифной сметы на регулируемые услуги</t>
  </si>
  <si>
    <t>Отчетный период 2017 г.</t>
  </si>
  <si>
    <t>Индекс ОИТС-1</t>
  </si>
  <si>
    <t>Периодичность: годовая</t>
  </si>
  <si>
    <t>Представляют: субъекты естественной монополии, за исключением региональной электросетевой компании</t>
  </si>
  <si>
    <t>Куда представляется форма: Комитет по регулированию естественных монополий, защите конкуренции и прав потребителей Министерства национальной экономики Республики Казахстан</t>
  </si>
  <si>
    <t>Срок предоставления – ежегодно не позднее 1 мая года, следующего за отчетным периодом</t>
  </si>
  <si>
    <t>№ п/п</t>
  </si>
  <si>
    <t>Наименование показателей</t>
  </si>
  <si>
    <t>Единица
измерения</t>
  </si>
  <si>
    <t>Предусмотрено
в утвержденной
тарифной смете</t>
  </si>
  <si>
    <t>Фактически
сложившиеся
показатели
тарифной
сметы</t>
  </si>
  <si>
    <t>Отклонение
в %</t>
  </si>
  <si>
    <t>Причины отклонения</t>
  </si>
  <si>
    <t>I</t>
  </si>
  <si>
    <t>Затраты на производство товаров и предоставление услуг, всего, в т.ч.</t>
  </si>
  <si>
    <t>тыс.тенге</t>
  </si>
  <si>
    <t>Материальные затраты, всего, в т.ч.</t>
  </si>
  <si>
    <t>- " -</t>
  </si>
  <si>
    <t>1.1</t>
  </si>
  <si>
    <t>Сырье и материалы</t>
  </si>
  <si>
    <t>1.2</t>
  </si>
  <si>
    <t>прочие материалы</t>
  </si>
  <si>
    <t>1.3</t>
  </si>
  <si>
    <t>ГСМ</t>
  </si>
  <si>
    <t>Исполнено</t>
  </si>
  <si>
    <t>1.4</t>
  </si>
  <si>
    <t>Топливо</t>
  </si>
  <si>
    <t>1.5</t>
  </si>
  <si>
    <t>Энергия</t>
  </si>
  <si>
    <t>Недоиспользованная часть затрат в размере пятидесяти процентов направлена на обеспечение энергосбережения и повышение энергоэффективности.</t>
  </si>
  <si>
    <t>Расходы на оплату труда, всего, в т.ч.</t>
  </si>
  <si>
    <t>за счет строительство административного здание путем выполнения собственными рабочими силами</t>
  </si>
  <si>
    <t>2.1</t>
  </si>
  <si>
    <t>Заработная плата производственного персонала</t>
  </si>
  <si>
    <t>2.2</t>
  </si>
  <si>
    <t>Социальный налог</t>
  </si>
  <si>
    <t>Амортизация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</si>
  <si>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</si>
  <si>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</si>
  <si>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</si>
  <si>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Прочие затраты, всего</t>
  </si>
  <si>
    <t>5.1</t>
  </si>
  <si>
    <t>охрана труда и техника безопасности</t>
  </si>
  <si>
    <t>5.2</t>
  </si>
  <si>
    <t>услуги связи</t>
  </si>
  <si>
    <t>5.3</t>
  </si>
  <si>
    <t>другие затраты (страховые)</t>
  </si>
  <si>
    <t>Недоиспользованная часть затрат в размере пятидесяти процентов направлена на мероприятие по обеспечению энергосбережения и повышение энергоэффективности.</t>
  </si>
  <si>
    <t>II</t>
  </si>
  <si>
    <t>Расходы периода всего, в т.ч.</t>
  </si>
  <si>
    <t>Общие и административные расходы, всего, в том числе:</t>
  </si>
  <si>
    <t>6.1</t>
  </si>
  <si>
    <t>Заработная плата административного персонала</t>
  </si>
  <si>
    <t>Фактическое начисление, согласно штатному расписанию</t>
  </si>
  <si>
    <t>6.2</t>
  </si>
  <si>
    <t>6.3</t>
  </si>
  <si>
    <t>ОСМС</t>
  </si>
  <si>
    <t>Предусмотрена в затратах на производство товаров и предоставление услуг в статье "другие затраты (страховые)"</t>
  </si>
  <si>
    <t>6.4</t>
  </si>
  <si>
    <t>Налоги</t>
  </si>
  <si>
    <t>В связи с увеличением объема оказанных услуг</t>
  </si>
  <si>
    <t>6.5</t>
  </si>
  <si>
    <t>энергия</t>
  </si>
  <si>
    <t>6.6</t>
  </si>
  <si>
    <t>услуги банка</t>
  </si>
  <si>
    <t>за счет строительства Административного здания</t>
  </si>
  <si>
    <t>6.7</t>
  </si>
  <si>
    <t>коммунальные услуги</t>
  </si>
  <si>
    <t>В пределах пяти процентов от утвержденных уполномоченным органом размеров</t>
  </si>
  <si>
    <t>6.8</t>
  </si>
  <si>
    <t>услуги сторонних организаций</t>
  </si>
  <si>
    <t>6.9</t>
  </si>
  <si>
    <t>командировочные расходы</t>
  </si>
  <si>
    <t>За счет удорожание цен на проезд</t>
  </si>
  <si>
    <t>6.10</t>
  </si>
  <si>
    <t>аудиторские услуги</t>
  </si>
  <si>
    <t>6.11</t>
  </si>
  <si>
    <t>за счет удорожание услуг поставщика и связи с установкой дополнительного интернет ресурса для программного обеспечения</t>
  </si>
  <si>
    <t>6.12</t>
  </si>
  <si>
    <t>Прочие расходы (расшифровать)</t>
  </si>
  <si>
    <t>6.12.1</t>
  </si>
  <si>
    <t>почтовые услуги</t>
  </si>
  <si>
    <t xml:space="preserve">За счет удорожание цен поставщика услуг и отправок документации командирской почтой </t>
  </si>
  <si>
    <t>6.12.2</t>
  </si>
  <si>
    <t>информацинные расходы</t>
  </si>
  <si>
    <t>В связи с удорожанием цен за услуги размещения публикации в средствах массовой информации, распространяемые на всей территории Республики</t>
  </si>
  <si>
    <t>6.12.3</t>
  </si>
  <si>
    <t>нотариальные услуги</t>
  </si>
  <si>
    <t>6.12.4</t>
  </si>
  <si>
    <t>канцелярские расходы</t>
  </si>
  <si>
    <t>6.12.5</t>
  </si>
  <si>
    <t>периодическая печать</t>
  </si>
  <si>
    <t>6.12.6</t>
  </si>
  <si>
    <t>содержание служебного автотранспорта</t>
  </si>
  <si>
    <t>6.12.7</t>
  </si>
  <si>
    <t>повышение квалификации</t>
  </si>
  <si>
    <t>6.12.8</t>
  </si>
  <si>
    <t>обслуживание и ремонт основных средств</t>
  </si>
  <si>
    <t>6.12.9</t>
  </si>
  <si>
    <t>пеня</t>
  </si>
  <si>
    <t>III</t>
  </si>
  <si>
    <t>Всего затрат на предоставление услуг</t>
  </si>
  <si>
    <t>IV</t>
  </si>
  <si>
    <t>Доход (РБА*СП) (прибыль)</t>
  </si>
  <si>
    <t>направлено на незаверенное строительство административное здание</t>
  </si>
  <si>
    <t>V</t>
  </si>
  <si>
    <t>Регулируемая база задействованных активов (РБА)</t>
  </si>
  <si>
    <t>VI</t>
  </si>
  <si>
    <t>Всего доходов</t>
  </si>
  <si>
    <t>VII</t>
  </si>
  <si>
    <t>Объем оказываемых услуг (товаров, работ)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</si>
  <si>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</si>
  <si>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>VIII</t>
  </si>
  <si>
    <t>Нормативные технические потери</t>
  </si>
  <si>
    <t>%</t>
  </si>
  <si>
    <t>-</t>
  </si>
  <si>
    <t>IХ</t>
  </si>
  <si>
    <t>Тариф</t>
  </si>
  <si>
    <t>тенге/на ед. оказываемых услуг</t>
  </si>
  <si>
    <t>Справочно:</t>
  </si>
  <si>
    <t>Среднесписочная численность персонала, в том числе:</t>
  </si>
  <si>
    <t>человек</t>
  </si>
  <si>
    <t>7.1</t>
  </si>
  <si>
    <t>Производственного</t>
  </si>
  <si>
    <t>7.2</t>
  </si>
  <si>
    <t>Административного</t>
  </si>
  <si>
    <t>Среднемесячная заработная плата, всего, в т.ч.</t>
  </si>
  <si>
    <t>тенге</t>
  </si>
  <si>
    <t>8.1</t>
  </si>
  <si>
    <t>Производственного персонала</t>
  </si>
  <si>
    <t>8.2</t>
  </si>
  <si>
    <t>Административного персонала</t>
  </si>
  <si>
    <t>Затраты, осуществляемые за счет прибыли (расшифровать)</t>
  </si>
  <si>
    <t>9.1</t>
  </si>
  <si>
    <t>Капитальный ремонт, приводящий к увеличению стоимости основных средств</t>
  </si>
  <si>
    <r>
      <t xml:space="preserve">Наименование организации: </t>
    </r>
    <r>
      <rPr>
        <u/>
        <sz val="10"/>
        <rFont val="Times New Roman"/>
        <family val="1"/>
        <charset val="204"/>
      </rPr>
      <t>Актюбинский филиал РГП на ПХВ "Казводхоз" КВР МСХ РК</t>
    </r>
  </si>
  <si>
    <r>
      <t xml:space="preserve">Адрес: </t>
    </r>
    <r>
      <rPr>
        <u/>
        <sz val="10"/>
        <rFont val="Times New Roman"/>
        <family val="1"/>
        <charset val="204"/>
      </rPr>
      <t>Город Актобе, улица Ибатова 53</t>
    </r>
  </si>
  <si>
    <r>
      <t xml:space="preserve">Телефон: </t>
    </r>
    <r>
      <rPr>
        <u/>
        <sz val="10"/>
        <rFont val="Times New Roman"/>
        <family val="1"/>
        <charset val="204"/>
      </rPr>
      <t>8/7172/51-59-36</t>
    </r>
  </si>
  <si>
    <r>
      <t xml:space="preserve">Адрес электронной почты: </t>
    </r>
    <r>
      <rPr>
        <u/>
        <sz val="10"/>
        <rFont val="Times New Roman"/>
        <family val="1"/>
        <charset val="204"/>
      </rPr>
      <t>aktobevodhoz76@mail.ru</t>
    </r>
  </si>
  <si>
    <r>
      <t xml:space="preserve">Фамилия и телефон исполнителя: </t>
    </r>
    <r>
      <rPr>
        <u/>
        <sz val="10"/>
        <rFont val="Times New Roman"/>
        <family val="1"/>
        <charset val="204"/>
      </rPr>
      <t>Калмагамбетов Т.М., 8/7172/51-59-32</t>
    </r>
  </si>
  <si>
    <r>
      <t>Руководитель: Директор филиала: Наметов Бекзат Мусахметович</t>
    </r>
    <r>
      <rPr>
        <u/>
        <sz val="10"/>
        <rFont val="Times New Roman"/>
        <family val="1"/>
        <charset val="204"/>
      </rPr>
      <t xml:space="preserve">                                </t>
    </r>
  </si>
  <si>
    <t>                                   (Ф.И.О. подпись)</t>
  </si>
  <si>
    <t>Дата: «___» ___________ 2018 года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</si>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</sst>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9" fontId="3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2" fillId="0" borderId="0" xfId="1" applyFont="1" applyFill="1" applyAlignment="1">
      <alignment wrapText="1"/>
    </xf>
    <xf numFmtId="0" fontId="3" fillId="0" borderId="0" xfId="1" applyFont="1" applyFill="1" applyAlignment="1"/>
    <xf numFmtId="9" fontId="2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9" fontId="3" fillId="0" borderId="2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/>
    <xf numFmtId="0" fontId="2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/>
    <xf numFmtId="4" fontId="2" fillId="0" borderId="1" xfId="1" applyNumberFormat="1" applyFont="1" applyFill="1" applyBorder="1" applyAlignment="1">
      <alignment horizontal="right" vertical="center" wrapText="1"/>
    </xf>
    <xf numFmtId="9" fontId="2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right" wrapText="1"/>
    </xf>
    <xf numFmtId="9" fontId="2" fillId="0" borderId="1" xfId="1" applyNumberFormat="1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0" fontId="2" fillId="0" borderId="0" xfId="1" applyFont="1" applyFill="1" applyAlignment="1"/>
    <xf numFmtId="4" fontId="2" fillId="0" borderId="0" xfId="1" applyNumberFormat="1" applyFont="1" applyFill="1"/>
    <xf numFmtId="0" fontId="2" fillId="0" borderId="2" xfId="1" applyFont="1" applyFill="1" applyBorder="1" applyAlignment="1">
      <alignment wrapText="1"/>
    </xf>
    <xf numFmtId="4" fontId="5" fillId="0" borderId="2" xfId="1" applyNumberFormat="1" applyFont="1" applyFill="1" applyBorder="1" applyAlignment="1">
      <alignment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9" fontId="2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wrapText="1"/>
    </xf>
    <xf numFmtId="9" fontId="2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" fontId="2" fillId="0" borderId="2" xfId="1" applyNumberFormat="1" applyFont="1" applyFill="1" applyBorder="1" applyAlignment="1">
      <alignment horizontal="right" vertical="center"/>
    </xf>
    <xf numFmtId="9" fontId="2" fillId="0" borderId="2" xfId="1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center" wrapText="1"/>
    </xf>
    <xf numFmtId="9" fontId="3" fillId="0" borderId="2" xfId="1" applyNumberFormat="1" applyFont="1" applyFill="1" applyBorder="1" applyAlignment="1">
      <alignment horizontal="center" wrapText="1"/>
    </xf>
    <xf numFmtId="4" fontId="4" fillId="0" borderId="2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/>
    <xf numFmtId="0" fontId="2" fillId="0" borderId="0" xfId="2" applyFont="1" applyFill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9" fontId="2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G98"/>
  <sheetViews>
    <sheetView tabSelected="1" view="pageBreakPreview" zoomScale="85" zoomScaleNormal="80" zoomScaleSheetLayoutView="85" workbookViewId="0">
      <selection activeCell="B110" sqref="B110"/>
    </sheetView>
  </sheetViews>
  <sheetFormatPr defaultRowHeight="12.75" x14ac:dyDescent="0.2"/>
  <cols>
    <col min="1" max="1" width="7.42578125" style="1" customWidth="1"/>
    <col min="2" max="2" width="52" style="2" customWidth="1"/>
    <col min="3" max="3" width="12.28515625" style="2" customWidth="1"/>
    <col min="4" max="4" width="16.42578125" style="2" customWidth="1" collapsed="1"/>
    <col min="5" max="5" width="16.42578125" style="2" customWidth="1"/>
    <col min="6" max="6" width="12.5703125" style="14" customWidth="1"/>
    <col min="7" max="7" width="28.5703125" style="15" customWidth="1"/>
    <col min="8" max="189" width="9.140625" style="2"/>
    <col min="190" max="190" width="0" style="2" hidden="1" customWidth="1"/>
    <col min="191" max="191" width="7.42578125" style="2" customWidth="1"/>
    <col min="192" max="192" width="70" style="2" customWidth="1"/>
    <col min="193" max="199" width="12.28515625" style="2" customWidth="1"/>
    <col min="200" max="205" width="11.85546875" style="2" customWidth="1"/>
    <col min="206" max="206" width="9.7109375" style="2" bestFit="1" customWidth="1"/>
    <col min="207" max="445" width="9.140625" style="2"/>
    <col min="446" max="446" width="0" style="2" hidden="1" customWidth="1"/>
    <col min="447" max="447" width="7.42578125" style="2" customWidth="1"/>
    <col min="448" max="448" width="70" style="2" customWidth="1"/>
    <col min="449" max="455" width="12.28515625" style="2" customWidth="1"/>
    <col min="456" max="461" width="11.85546875" style="2" customWidth="1"/>
    <col min="462" max="462" width="9.7109375" style="2" bestFit="1" customWidth="1"/>
    <col min="463" max="701" width="9.140625" style="2"/>
    <col min="702" max="702" width="0" style="2" hidden="1" customWidth="1"/>
    <col min="703" max="703" width="7.42578125" style="2" customWidth="1"/>
    <col min="704" max="704" width="70" style="2" customWidth="1"/>
    <col min="705" max="711" width="12.28515625" style="2" customWidth="1"/>
    <col min="712" max="717" width="11.85546875" style="2" customWidth="1"/>
    <col min="718" max="718" width="9.7109375" style="2" bestFit="1" customWidth="1"/>
    <col min="719" max="957" width="9.140625" style="2"/>
    <col min="958" max="958" width="0" style="2" hidden="1" customWidth="1"/>
    <col min="959" max="959" width="7.42578125" style="2" customWidth="1"/>
    <col min="960" max="960" width="70" style="2" customWidth="1"/>
    <col min="961" max="967" width="12.28515625" style="2" customWidth="1"/>
    <col min="968" max="973" width="11.85546875" style="2" customWidth="1"/>
    <col min="974" max="974" width="9.7109375" style="2" bestFit="1" customWidth="1"/>
    <col min="975" max="1213" width="9.140625" style="2"/>
    <col min="1214" max="1214" width="0" style="2" hidden="1" customWidth="1"/>
    <col min="1215" max="1215" width="7.42578125" style="2" customWidth="1"/>
    <col min="1216" max="1216" width="70" style="2" customWidth="1"/>
    <col min="1217" max="1223" width="12.28515625" style="2" customWidth="1"/>
    <col min="1224" max="1229" width="11.85546875" style="2" customWidth="1"/>
    <col min="1230" max="1230" width="9.7109375" style="2" bestFit="1" customWidth="1"/>
    <col min="1231" max="1469" width="9.140625" style="2"/>
    <col min="1470" max="1470" width="0" style="2" hidden="1" customWidth="1"/>
    <col min="1471" max="1471" width="7.42578125" style="2" customWidth="1"/>
    <col min="1472" max="1472" width="70" style="2" customWidth="1"/>
    <col min="1473" max="1479" width="12.28515625" style="2" customWidth="1"/>
    <col min="1480" max="1485" width="11.85546875" style="2" customWidth="1"/>
    <col min="1486" max="1486" width="9.7109375" style="2" bestFit="1" customWidth="1"/>
    <col min="1487" max="1725" width="9.140625" style="2"/>
    <col min="1726" max="1726" width="0" style="2" hidden="1" customWidth="1"/>
    <col min="1727" max="1727" width="7.42578125" style="2" customWidth="1"/>
    <col min="1728" max="1728" width="70" style="2" customWidth="1"/>
    <col min="1729" max="1735" width="12.28515625" style="2" customWidth="1"/>
    <col min="1736" max="1741" width="11.85546875" style="2" customWidth="1"/>
    <col min="1742" max="1742" width="9.7109375" style="2" bestFit="1" customWidth="1"/>
    <col min="1743" max="1981" width="9.140625" style="2"/>
    <col min="1982" max="1982" width="0" style="2" hidden="1" customWidth="1"/>
    <col min="1983" max="1983" width="7.42578125" style="2" customWidth="1"/>
    <col min="1984" max="1984" width="70" style="2" customWidth="1"/>
    <col min="1985" max="1991" width="12.28515625" style="2" customWidth="1"/>
    <col min="1992" max="1997" width="11.85546875" style="2" customWidth="1"/>
    <col min="1998" max="1998" width="9.7109375" style="2" bestFit="1" customWidth="1"/>
    <col min="1999" max="2237" width="9.140625" style="2"/>
    <col min="2238" max="2238" width="0" style="2" hidden="1" customWidth="1"/>
    <col min="2239" max="2239" width="7.42578125" style="2" customWidth="1"/>
    <col min="2240" max="2240" width="70" style="2" customWidth="1"/>
    <col min="2241" max="2247" width="12.28515625" style="2" customWidth="1"/>
    <col min="2248" max="2253" width="11.85546875" style="2" customWidth="1"/>
    <col min="2254" max="2254" width="9.7109375" style="2" bestFit="1" customWidth="1"/>
    <col min="2255" max="2493" width="9.140625" style="2"/>
    <col min="2494" max="2494" width="0" style="2" hidden="1" customWidth="1"/>
    <col min="2495" max="2495" width="7.42578125" style="2" customWidth="1"/>
    <col min="2496" max="2496" width="70" style="2" customWidth="1"/>
    <col min="2497" max="2503" width="12.28515625" style="2" customWidth="1"/>
    <col min="2504" max="2509" width="11.85546875" style="2" customWidth="1"/>
    <col min="2510" max="2510" width="9.7109375" style="2" bestFit="1" customWidth="1"/>
    <col min="2511" max="2749" width="9.140625" style="2"/>
    <col min="2750" max="2750" width="0" style="2" hidden="1" customWidth="1"/>
    <col min="2751" max="2751" width="7.42578125" style="2" customWidth="1"/>
    <col min="2752" max="2752" width="70" style="2" customWidth="1"/>
    <col min="2753" max="2759" width="12.28515625" style="2" customWidth="1"/>
    <col min="2760" max="2765" width="11.85546875" style="2" customWidth="1"/>
    <col min="2766" max="2766" width="9.7109375" style="2" bestFit="1" customWidth="1"/>
    <col min="2767" max="3005" width="9.140625" style="2"/>
    <col min="3006" max="3006" width="0" style="2" hidden="1" customWidth="1"/>
    <col min="3007" max="3007" width="7.42578125" style="2" customWidth="1"/>
    <col min="3008" max="3008" width="70" style="2" customWidth="1"/>
    <col min="3009" max="3015" width="12.28515625" style="2" customWidth="1"/>
    <col min="3016" max="3021" width="11.85546875" style="2" customWidth="1"/>
    <col min="3022" max="3022" width="9.7109375" style="2" bestFit="1" customWidth="1"/>
    <col min="3023" max="3261" width="9.140625" style="2"/>
    <col min="3262" max="3262" width="0" style="2" hidden="1" customWidth="1"/>
    <col min="3263" max="3263" width="7.42578125" style="2" customWidth="1"/>
    <col min="3264" max="3264" width="70" style="2" customWidth="1"/>
    <col min="3265" max="3271" width="12.28515625" style="2" customWidth="1"/>
    <col min="3272" max="3277" width="11.85546875" style="2" customWidth="1"/>
    <col min="3278" max="3278" width="9.7109375" style="2" bestFit="1" customWidth="1"/>
    <col min="3279" max="3517" width="9.140625" style="2"/>
    <col min="3518" max="3518" width="0" style="2" hidden="1" customWidth="1"/>
    <col min="3519" max="3519" width="7.42578125" style="2" customWidth="1"/>
    <col min="3520" max="3520" width="70" style="2" customWidth="1"/>
    <col min="3521" max="3527" width="12.28515625" style="2" customWidth="1"/>
    <col min="3528" max="3533" width="11.85546875" style="2" customWidth="1"/>
    <col min="3534" max="3534" width="9.7109375" style="2" bestFit="1" customWidth="1"/>
    <col min="3535" max="3773" width="9.140625" style="2"/>
    <col min="3774" max="3774" width="0" style="2" hidden="1" customWidth="1"/>
    <col min="3775" max="3775" width="7.42578125" style="2" customWidth="1"/>
    <col min="3776" max="3776" width="70" style="2" customWidth="1"/>
    <col min="3777" max="3783" width="12.28515625" style="2" customWidth="1"/>
    <col min="3784" max="3789" width="11.85546875" style="2" customWidth="1"/>
    <col min="3790" max="3790" width="9.7109375" style="2" bestFit="1" customWidth="1"/>
    <col min="3791" max="4029" width="9.140625" style="2"/>
    <col min="4030" max="4030" width="0" style="2" hidden="1" customWidth="1"/>
    <col min="4031" max="4031" width="7.42578125" style="2" customWidth="1"/>
    <col min="4032" max="4032" width="70" style="2" customWidth="1"/>
    <col min="4033" max="4039" width="12.28515625" style="2" customWidth="1"/>
    <col min="4040" max="4045" width="11.85546875" style="2" customWidth="1"/>
    <col min="4046" max="4046" width="9.7109375" style="2" bestFit="1" customWidth="1"/>
    <col min="4047" max="4285" width="9.140625" style="2"/>
    <col min="4286" max="4286" width="0" style="2" hidden="1" customWidth="1"/>
    <col min="4287" max="4287" width="7.42578125" style="2" customWidth="1"/>
    <col min="4288" max="4288" width="70" style="2" customWidth="1"/>
    <col min="4289" max="4295" width="12.28515625" style="2" customWidth="1"/>
    <col min="4296" max="4301" width="11.85546875" style="2" customWidth="1"/>
    <col min="4302" max="4302" width="9.7109375" style="2" bestFit="1" customWidth="1"/>
    <col min="4303" max="4541" width="9.140625" style="2"/>
    <col min="4542" max="4542" width="0" style="2" hidden="1" customWidth="1"/>
    <col min="4543" max="4543" width="7.42578125" style="2" customWidth="1"/>
    <col min="4544" max="4544" width="70" style="2" customWidth="1"/>
    <col min="4545" max="4551" width="12.28515625" style="2" customWidth="1"/>
    <col min="4552" max="4557" width="11.85546875" style="2" customWidth="1"/>
    <col min="4558" max="4558" width="9.7109375" style="2" bestFit="1" customWidth="1"/>
    <col min="4559" max="4797" width="9.140625" style="2"/>
    <col min="4798" max="4798" width="0" style="2" hidden="1" customWidth="1"/>
    <col min="4799" max="4799" width="7.42578125" style="2" customWidth="1"/>
    <col min="4800" max="4800" width="70" style="2" customWidth="1"/>
    <col min="4801" max="4807" width="12.28515625" style="2" customWidth="1"/>
    <col min="4808" max="4813" width="11.85546875" style="2" customWidth="1"/>
    <col min="4814" max="4814" width="9.7109375" style="2" bestFit="1" customWidth="1"/>
    <col min="4815" max="5053" width="9.140625" style="2"/>
    <col min="5054" max="5054" width="0" style="2" hidden="1" customWidth="1"/>
    <col min="5055" max="5055" width="7.42578125" style="2" customWidth="1"/>
    <col min="5056" max="5056" width="70" style="2" customWidth="1"/>
    <col min="5057" max="5063" width="12.28515625" style="2" customWidth="1"/>
    <col min="5064" max="5069" width="11.85546875" style="2" customWidth="1"/>
    <col min="5070" max="5070" width="9.7109375" style="2" bestFit="1" customWidth="1"/>
    <col min="5071" max="5309" width="9.140625" style="2"/>
    <col min="5310" max="5310" width="0" style="2" hidden="1" customWidth="1"/>
    <col min="5311" max="5311" width="7.42578125" style="2" customWidth="1"/>
    <col min="5312" max="5312" width="70" style="2" customWidth="1"/>
    <col min="5313" max="5319" width="12.28515625" style="2" customWidth="1"/>
    <col min="5320" max="5325" width="11.85546875" style="2" customWidth="1"/>
    <col min="5326" max="5326" width="9.7109375" style="2" bestFit="1" customWidth="1"/>
    <col min="5327" max="5565" width="9.140625" style="2"/>
    <col min="5566" max="5566" width="0" style="2" hidden="1" customWidth="1"/>
    <col min="5567" max="5567" width="7.42578125" style="2" customWidth="1"/>
    <col min="5568" max="5568" width="70" style="2" customWidth="1"/>
    <col min="5569" max="5575" width="12.28515625" style="2" customWidth="1"/>
    <col min="5576" max="5581" width="11.85546875" style="2" customWidth="1"/>
    <col min="5582" max="5582" width="9.7109375" style="2" bestFit="1" customWidth="1"/>
    <col min="5583" max="5821" width="9.140625" style="2"/>
    <col min="5822" max="5822" width="0" style="2" hidden="1" customWidth="1"/>
    <col min="5823" max="5823" width="7.42578125" style="2" customWidth="1"/>
    <col min="5824" max="5824" width="70" style="2" customWidth="1"/>
    <col min="5825" max="5831" width="12.28515625" style="2" customWidth="1"/>
    <col min="5832" max="5837" width="11.85546875" style="2" customWidth="1"/>
    <col min="5838" max="5838" width="9.7109375" style="2" bestFit="1" customWidth="1"/>
    <col min="5839" max="6077" width="9.140625" style="2"/>
    <col min="6078" max="6078" width="0" style="2" hidden="1" customWidth="1"/>
    <col min="6079" max="6079" width="7.42578125" style="2" customWidth="1"/>
    <col min="6080" max="6080" width="70" style="2" customWidth="1"/>
    <col min="6081" max="6087" width="12.28515625" style="2" customWidth="1"/>
    <col min="6088" max="6093" width="11.85546875" style="2" customWidth="1"/>
    <col min="6094" max="6094" width="9.7109375" style="2" bestFit="1" customWidth="1"/>
    <col min="6095" max="6333" width="9.140625" style="2"/>
    <col min="6334" max="6334" width="0" style="2" hidden="1" customWidth="1"/>
    <col min="6335" max="6335" width="7.42578125" style="2" customWidth="1"/>
    <col min="6336" max="6336" width="70" style="2" customWidth="1"/>
    <col min="6337" max="6343" width="12.28515625" style="2" customWidth="1"/>
    <col min="6344" max="6349" width="11.85546875" style="2" customWidth="1"/>
    <col min="6350" max="6350" width="9.7109375" style="2" bestFit="1" customWidth="1"/>
    <col min="6351" max="6589" width="9.140625" style="2"/>
    <col min="6590" max="6590" width="0" style="2" hidden="1" customWidth="1"/>
    <col min="6591" max="6591" width="7.42578125" style="2" customWidth="1"/>
    <col min="6592" max="6592" width="70" style="2" customWidth="1"/>
    <col min="6593" max="6599" width="12.28515625" style="2" customWidth="1"/>
    <col min="6600" max="6605" width="11.85546875" style="2" customWidth="1"/>
    <col min="6606" max="6606" width="9.7109375" style="2" bestFit="1" customWidth="1"/>
    <col min="6607" max="6845" width="9.140625" style="2"/>
    <col min="6846" max="6846" width="0" style="2" hidden="1" customWidth="1"/>
    <col min="6847" max="6847" width="7.42578125" style="2" customWidth="1"/>
    <col min="6848" max="6848" width="70" style="2" customWidth="1"/>
    <col min="6849" max="6855" width="12.28515625" style="2" customWidth="1"/>
    <col min="6856" max="6861" width="11.85546875" style="2" customWidth="1"/>
    <col min="6862" max="6862" width="9.7109375" style="2" bestFit="1" customWidth="1"/>
    <col min="6863" max="7101" width="9.140625" style="2"/>
    <col min="7102" max="7102" width="0" style="2" hidden="1" customWidth="1"/>
    <col min="7103" max="7103" width="7.42578125" style="2" customWidth="1"/>
    <col min="7104" max="7104" width="70" style="2" customWidth="1"/>
    <col min="7105" max="7111" width="12.28515625" style="2" customWidth="1"/>
    <col min="7112" max="7117" width="11.85546875" style="2" customWidth="1"/>
    <col min="7118" max="7118" width="9.7109375" style="2" bestFit="1" customWidth="1"/>
    <col min="7119" max="7357" width="9.140625" style="2"/>
    <col min="7358" max="7358" width="0" style="2" hidden="1" customWidth="1"/>
    <col min="7359" max="7359" width="7.42578125" style="2" customWidth="1"/>
    <col min="7360" max="7360" width="70" style="2" customWidth="1"/>
    <col min="7361" max="7367" width="12.28515625" style="2" customWidth="1"/>
    <col min="7368" max="7373" width="11.85546875" style="2" customWidth="1"/>
    <col min="7374" max="7374" width="9.7109375" style="2" bestFit="1" customWidth="1"/>
    <col min="7375" max="7613" width="9.140625" style="2"/>
    <col min="7614" max="7614" width="0" style="2" hidden="1" customWidth="1"/>
    <col min="7615" max="7615" width="7.42578125" style="2" customWidth="1"/>
    <col min="7616" max="7616" width="70" style="2" customWidth="1"/>
    <col min="7617" max="7623" width="12.28515625" style="2" customWidth="1"/>
    <col min="7624" max="7629" width="11.85546875" style="2" customWidth="1"/>
    <col min="7630" max="7630" width="9.7109375" style="2" bestFit="1" customWidth="1"/>
    <col min="7631" max="7869" width="9.140625" style="2"/>
    <col min="7870" max="7870" width="0" style="2" hidden="1" customWidth="1"/>
    <col min="7871" max="7871" width="7.42578125" style="2" customWidth="1"/>
    <col min="7872" max="7872" width="70" style="2" customWidth="1"/>
    <col min="7873" max="7879" width="12.28515625" style="2" customWidth="1"/>
    <col min="7880" max="7885" width="11.85546875" style="2" customWidth="1"/>
    <col min="7886" max="7886" width="9.7109375" style="2" bestFit="1" customWidth="1"/>
    <col min="7887" max="8125" width="9.140625" style="2"/>
    <col min="8126" max="8126" width="0" style="2" hidden="1" customWidth="1"/>
    <col min="8127" max="8127" width="7.42578125" style="2" customWidth="1"/>
    <col min="8128" max="8128" width="70" style="2" customWidth="1"/>
    <col min="8129" max="8135" width="12.28515625" style="2" customWidth="1"/>
    <col min="8136" max="8141" width="11.85546875" style="2" customWidth="1"/>
    <col min="8142" max="8142" width="9.7109375" style="2" bestFit="1" customWidth="1"/>
    <col min="8143" max="8381" width="9.140625" style="2"/>
    <col min="8382" max="8382" width="0" style="2" hidden="1" customWidth="1"/>
    <col min="8383" max="8383" width="7.42578125" style="2" customWidth="1"/>
    <col min="8384" max="8384" width="70" style="2" customWidth="1"/>
    <col min="8385" max="8391" width="12.28515625" style="2" customWidth="1"/>
    <col min="8392" max="8397" width="11.85546875" style="2" customWidth="1"/>
    <col min="8398" max="8398" width="9.7109375" style="2" bestFit="1" customWidth="1"/>
    <col min="8399" max="8637" width="9.140625" style="2"/>
    <col min="8638" max="8638" width="0" style="2" hidden="1" customWidth="1"/>
    <col min="8639" max="8639" width="7.42578125" style="2" customWidth="1"/>
    <col min="8640" max="8640" width="70" style="2" customWidth="1"/>
    <col min="8641" max="8647" width="12.28515625" style="2" customWidth="1"/>
    <col min="8648" max="8653" width="11.85546875" style="2" customWidth="1"/>
    <col min="8654" max="8654" width="9.7109375" style="2" bestFit="1" customWidth="1"/>
    <col min="8655" max="8893" width="9.140625" style="2"/>
    <col min="8894" max="8894" width="0" style="2" hidden="1" customWidth="1"/>
    <col min="8895" max="8895" width="7.42578125" style="2" customWidth="1"/>
    <col min="8896" max="8896" width="70" style="2" customWidth="1"/>
    <col min="8897" max="8903" width="12.28515625" style="2" customWidth="1"/>
    <col min="8904" max="8909" width="11.85546875" style="2" customWidth="1"/>
    <col min="8910" max="8910" width="9.7109375" style="2" bestFit="1" customWidth="1"/>
    <col min="8911" max="9149" width="9.140625" style="2"/>
    <col min="9150" max="9150" width="0" style="2" hidden="1" customWidth="1"/>
    <col min="9151" max="9151" width="7.42578125" style="2" customWidth="1"/>
    <col min="9152" max="9152" width="70" style="2" customWidth="1"/>
    <col min="9153" max="9159" width="12.28515625" style="2" customWidth="1"/>
    <col min="9160" max="9165" width="11.85546875" style="2" customWidth="1"/>
    <col min="9166" max="9166" width="9.7109375" style="2" bestFit="1" customWidth="1"/>
    <col min="9167" max="9405" width="9.140625" style="2"/>
    <col min="9406" max="9406" width="0" style="2" hidden="1" customWidth="1"/>
    <col min="9407" max="9407" width="7.42578125" style="2" customWidth="1"/>
    <col min="9408" max="9408" width="70" style="2" customWidth="1"/>
    <col min="9409" max="9415" width="12.28515625" style="2" customWidth="1"/>
    <col min="9416" max="9421" width="11.85546875" style="2" customWidth="1"/>
    <col min="9422" max="9422" width="9.7109375" style="2" bestFit="1" customWidth="1"/>
    <col min="9423" max="9661" width="9.140625" style="2"/>
    <col min="9662" max="9662" width="0" style="2" hidden="1" customWidth="1"/>
    <col min="9663" max="9663" width="7.42578125" style="2" customWidth="1"/>
    <col min="9664" max="9664" width="70" style="2" customWidth="1"/>
    <col min="9665" max="9671" width="12.28515625" style="2" customWidth="1"/>
    <col min="9672" max="9677" width="11.85546875" style="2" customWidth="1"/>
    <col min="9678" max="9678" width="9.7109375" style="2" bestFit="1" customWidth="1"/>
    <col min="9679" max="9917" width="9.140625" style="2"/>
    <col min="9918" max="9918" width="0" style="2" hidden="1" customWidth="1"/>
    <col min="9919" max="9919" width="7.42578125" style="2" customWidth="1"/>
    <col min="9920" max="9920" width="70" style="2" customWidth="1"/>
    <col min="9921" max="9927" width="12.28515625" style="2" customWidth="1"/>
    <col min="9928" max="9933" width="11.85546875" style="2" customWidth="1"/>
    <col min="9934" max="9934" width="9.7109375" style="2" bestFit="1" customWidth="1"/>
    <col min="9935" max="10173" width="9.140625" style="2"/>
    <col min="10174" max="10174" width="0" style="2" hidden="1" customWidth="1"/>
    <col min="10175" max="10175" width="7.42578125" style="2" customWidth="1"/>
    <col min="10176" max="10176" width="70" style="2" customWidth="1"/>
    <col min="10177" max="10183" width="12.28515625" style="2" customWidth="1"/>
    <col min="10184" max="10189" width="11.85546875" style="2" customWidth="1"/>
    <col min="10190" max="10190" width="9.7109375" style="2" bestFit="1" customWidth="1"/>
    <col min="10191" max="10429" width="9.140625" style="2"/>
    <col min="10430" max="10430" width="0" style="2" hidden="1" customWidth="1"/>
    <col min="10431" max="10431" width="7.42578125" style="2" customWidth="1"/>
    <col min="10432" max="10432" width="70" style="2" customWidth="1"/>
    <col min="10433" max="10439" width="12.28515625" style="2" customWidth="1"/>
    <col min="10440" max="10445" width="11.85546875" style="2" customWidth="1"/>
    <col min="10446" max="10446" width="9.7109375" style="2" bestFit="1" customWidth="1"/>
    <col min="10447" max="10685" width="9.140625" style="2"/>
    <col min="10686" max="10686" width="0" style="2" hidden="1" customWidth="1"/>
    <col min="10687" max="10687" width="7.42578125" style="2" customWidth="1"/>
    <col min="10688" max="10688" width="70" style="2" customWidth="1"/>
    <col min="10689" max="10695" width="12.28515625" style="2" customWidth="1"/>
    <col min="10696" max="10701" width="11.85546875" style="2" customWidth="1"/>
    <col min="10702" max="10702" width="9.7109375" style="2" bestFit="1" customWidth="1"/>
    <col min="10703" max="10941" width="9.140625" style="2"/>
    <col min="10942" max="10942" width="0" style="2" hidden="1" customWidth="1"/>
    <col min="10943" max="10943" width="7.42578125" style="2" customWidth="1"/>
    <col min="10944" max="10944" width="70" style="2" customWidth="1"/>
    <col min="10945" max="10951" width="12.28515625" style="2" customWidth="1"/>
    <col min="10952" max="10957" width="11.85546875" style="2" customWidth="1"/>
    <col min="10958" max="10958" width="9.7109375" style="2" bestFit="1" customWidth="1"/>
    <col min="10959" max="11197" width="9.140625" style="2"/>
    <col min="11198" max="11198" width="0" style="2" hidden="1" customWidth="1"/>
    <col min="11199" max="11199" width="7.42578125" style="2" customWidth="1"/>
    <col min="11200" max="11200" width="70" style="2" customWidth="1"/>
    <col min="11201" max="11207" width="12.28515625" style="2" customWidth="1"/>
    <col min="11208" max="11213" width="11.85546875" style="2" customWidth="1"/>
    <col min="11214" max="11214" width="9.7109375" style="2" bestFit="1" customWidth="1"/>
    <col min="11215" max="11453" width="9.140625" style="2"/>
    <col min="11454" max="11454" width="0" style="2" hidden="1" customWidth="1"/>
    <col min="11455" max="11455" width="7.42578125" style="2" customWidth="1"/>
    <col min="11456" max="11456" width="70" style="2" customWidth="1"/>
    <col min="11457" max="11463" width="12.28515625" style="2" customWidth="1"/>
    <col min="11464" max="11469" width="11.85546875" style="2" customWidth="1"/>
    <col min="11470" max="11470" width="9.7109375" style="2" bestFit="1" customWidth="1"/>
    <col min="11471" max="11709" width="9.140625" style="2"/>
    <col min="11710" max="11710" width="0" style="2" hidden="1" customWidth="1"/>
    <col min="11711" max="11711" width="7.42578125" style="2" customWidth="1"/>
    <col min="11712" max="11712" width="70" style="2" customWidth="1"/>
    <col min="11713" max="11719" width="12.28515625" style="2" customWidth="1"/>
    <col min="11720" max="11725" width="11.85546875" style="2" customWidth="1"/>
    <col min="11726" max="11726" width="9.7109375" style="2" bestFit="1" customWidth="1"/>
    <col min="11727" max="11965" width="9.140625" style="2"/>
    <col min="11966" max="11966" width="0" style="2" hidden="1" customWidth="1"/>
    <col min="11967" max="11967" width="7.42578125" style="2" customWidth="1"/>
    <col min="11968" max="11968" width="70" style="2" customWidth="1"/>
    <col min="11969" max="11975" width="12.28515625" style="2" customWidth="1"/>
    <col min="11976" max="11981" width="11.85546875" style="2" customWidth="1"/>
    <col min="11982" max="11982" width="9.7109375" style="2" bestFit="1" customWidth="1"/>
    <col min="11983" max="12221" width="9.140625" style="2"/>
    <col min="12222" max="12222" width="0" style="2" hidden="1" customWidth="1"/>
    <col min="12223" max="12223" width="7.42578125" style="2" customWidth="1"/>
    <col min="12224" max="12224" width="70" style="2" customWidth="1"/>
    <col min="12225" max="12231" width="12.28515625" style="2" customWidth="1"/>
    <col min="12232" max="12237" width="11.85546875" style="2" customWidth="1"/>
    <col min="12238" max="12238" width="9.7109375" style="2" bestFit="1" customWidth="1"/>
    <col min="12239" max="12477" width="9.140625" style="2"/>
    <col min="12478" max="12478" width="0" style="2" hidden="1" customWidth="1"/>
    <col min="12479" max="12479" width="7.42578125" style="2" customWidth="1"/>
    <col min="12480" max="12480" width="70" style="2" customWidth="1"/>
    <col min="12481" max="12487" width="12.28515625" style="2" customWidth="1"/>
    <col min="12488" max="12493" width="11.85546875" style="2" customWidth="1"/>
    <col min="12494" max="12494" width="9.7109375" style="2" bestFit="1" customWidth="1"/>
    <col min="12495" max="12733" width="9.140625" style="2"/>
    <col min="12734" max="12734" width="0" style="2" hidden="1" customWidth="1"/>
    <col min="12735" max="12735" width="7.42578125" style="2" customWidth="1"/>
    <col min="12736" max="12736" width="70" style="2" customWidth="1"/>
    <col min="12737" max="12743" width="12.28515625" style="2" customWidth="1"/>
    <col min="12744" max="12749" width="11.85546875" style="2" customWidth="1"/>
    <col min="12750" max="12750" width="9.7109375" style="2" bestFit="1" customWidth="1"/>
    <col min="12751" max="12989" width="9.140625" style="2"/>
    <col min="12990" max="12990" width="0" style="2" hidden="1" customWidth="1"/>
    <col min="12991" max="12991" width="7.42578125" style="2" customWidth="1"/>
    <col min="12992" max="12992" width="70" style="2" customWidth="1"/>
    <col min="12993" max="12999" width="12.28515625" style="2" customWidth="1"/>
    <col min="13000" max="13005" width="11.85546875" style="2" customWidth="1"/>
    <col min="13006" max="13006" width="9.7109375" style="2" bestFit="1" customWidth="1"/>
    <col min="13007" max="13245" width="9.140625" style="2"/>
    <col min="13246" max="13246" width="0" style="2" hidden="1" customWidth="1"/>
    <col min="13247" max="13247" width="7.42578125" style="2" customWidth="1"/>
    <col min="13248" max="13248" width="70" style="2" customWidth="1"/>
    <col min="13249" max="13255" width="12.28515625" style="2" customWidth="1"/>
    <col min="13256" max="13261" width="11.85546875" style="2" customWidth="1"/>
    <col min="13262" max="13262" width="9.7109375" style="2" bestFit="1" customWidth="1"/>
    <col min="13263" max="13501" width="9.140625" style="2"/>
    <col min="13502" max="13502" width="0" style="2" hidden="1" customWidth="1"/>
    <col min="13503" max="13503" width="7.42578125" style="2" customWidth="1"/>
    <col min="13504" max="13504" width="70" style="2" customWidth="1"/>
    <col min="13505" max="13511" width="12.28515625" style="2" customWidth="1"/>
    <col min="13512" max="13517" width="11.85546875" style="2" customWidth="1"/>
    <col min="13518" max="13518" width="9.7109375" style="2" bestFit="1" customWidth="1"/>
    <col min="13519" max="13757" width="9.140625" style="2"/>
    <col min="13758" max="13758" width="0" style="2" hidden="1" customWidth="1"/>
    <col min="13759" max="13759" width="7.42578125" style="2" customWidth="1"/>
    <col min="13760" max="13760" width="70" style="2" customWidth="1"/>
    <col min="13761" max="13767" width="12.28515625" style="2" customWidth="1"/>
    <col min="13768" max="13773" width="11.85546875" style="2" customWidth="1"/>
    <col min="13774" max="13774" width="9.7109375" style="2" bestFit="1" customWidth="1"/>
    <col min="13775" max="14013" width="9.140625" style="2"/>
    <col min="14014" max="14014" width="0" style="2" hidden="1" customWidth="1"/>
    <col min="14015" max="14015" width="7.42578125" style="2" customWidth="1"/>
    <col min="14016" max="14016" width="70" style="2" customWidth="1"/>
    <col min="14017" max="14023" width="12.28515625" style="2" customWidth="1"/>
    <col min="14024" max="14029" width="11.85546875" style="2" customWidth="1"/>
    <col min="14030" max="14030" width="9.7109375" style="2" bestFit="1" customWidth="1"/>
    <col min="14031" max="14269" width="9.140625" style="2"/>
    <col min="14270" max="14270" width="0" style="2" hidden="1" customWidth="1"/>
    <col min="14271" max="14271" width="7.42578125" style="2" customWidth="1"/>
    <col min="14272" max="14272" width="70" style="2" customWidth="1"/>
    <col min="14273" max="14279" width="12.28515625" style="2" customWidth="1"/>
    <col min="14280" max="14285" width="11.85546875" style="2" customWidth="1"/>
    <col min="14286" max="14286" width="9.7109375" style="2" bestFit="1" customWidth="1"/>
    <col min="14287" max="14525" width="9.140625" style="2"/>
    <col min="14526" max="14526" width="0" style="2" hidden="1" customWidth="1"/>
    <col min="14527" max="14527" width="7.42578125" style="2" customWidth="1"/>
    <col min="14528" max="14528" width="70" style="2" customWidth="1"/>
    <col min="14529" max="14535" width="12.28515625" style="2" customWidth="1"/>
    <col min="14536" max="14541" width="11.85546875" style="2" customWidth="1"/>
    <col min="14542" max="14542" width="9.7109375" style="2" bestFit="1" customWidth="1"/>
    <col min="14543" max="14781" width="9.140625" style="2"/>
    <col min="14782" max="14782" width="0" style="2" hidden="1" customWidth="1"/>
    <col min="14783" max="14783" width="7.42578125" style="2" customWidth="1"/>
    <col min="14784" max="14784" width="70" style="2" customWidth="1"/>
    <col min="14785" max="14791" width="12.28515625" style="2" customWidth="1"/>
    <col min="14792" max="14797" width="11.85546875" style="2" customWidth="1"/>
    <col min="14798" max="14798" width="9.7109375" style="2" bestFit="1" customWidth="1"/>
    <col min="14799" max="15037" width="9.140625" style="2"/>
    <col min="15038" max="15038" width="0" style="2" hidden="1" customWidth="1"/>
    <col min="15039" max="15039" width="7.42578125" style="2" customWidth="1"/>
    <col min="15040" max="15040" width="70" style="2" customWidth="1"/>
    <col min="15041" max="15047" width="12.28515625" style="2" customWidth="1"/>
    <col min="15048" max="15053" width="11.85546875" style="2" customWidth="1"/>
    <col min="15054" max="15054" width="9.7109375" style="2" bestFit="1" customWidth="1"/>
    <col min="15055" max="15293" width="9.140625" style="2"/>
    <col min="15294" max="15294" width="0" style="2" hidden="1" customWidth="1"/>
    <col min="15295" max="15295" width="7.42578125" style="2" customWidth="1"/>
    <col min="15296" max="15296" width="70" style="2" customWidth="1"/>
    <col min="15297" max="15303" width="12.28515625" style="2" customWidth="1"/>
    <col min="15304" max="15309" width="11.85546875" style="2" customWidth="1"/>
    <col min="15310" max="15310" width="9.7109375" style="2" bestFit="1" customWidth="1"/>
    <col min="15311" max="15549" width="9.140625" style="2"/>
    <col min="15550" max="15550" width="0" style="2" hidden="1" customWidth="1"/>
    <col min="15551" max="15551" width="7.42578125" style="2" customWidth="1"/>
    <col min="15552" max="15552" width="70" style="2" customWidth="1"/>
    <col min="15553" max="15559" width="12.28515625" style="2" customWidth="1"/>
    <col min="15560" max="15565" width="11.85546875" style="2" customWidth="1"/>
    <col min="15566" max="15566" width="9.7109375" style="2" bestFit="1" customWidth="1"/>
    <col min="15567" max="15805" width="9.140625" style="2"/>
    <col min="15806" max="15806" width="0" style="2" hidden="1" customWidth="1"/>
    <col min="15807" max="15807" width="7.42578125" style="2" customWidth="1"/>
    <col min="15808" max="15808" width="70" style="2" customWidth="1"/>
    <col min="15809" max="15815" width="12.28515625" style="2" customWidth="1"/>
    <col min="15816" max="15821" width="11.85546875" style="2" customWidth="1"/>
    <col min="15822" max="15822" width="9.7109375" style="2" bestFit="1" customWidth="1"/>
    <col min="15823" max="16061" width="9.140625" style="2"/>
    <col min="16062" max="16062" width="0" style="2" hidden="1" customWidth="1"/>
    <col min="16063" max="16063" width="7.42578125" style="2" customWidth="1"/>
    <col min="16064" max="16064" width="70" style="2" customWidth="1"/>
    <col min="16065" max="16071" width="12.28515625" style="2" customWidth="1"/>
    <col min="16072" max="16077" width="11.85546875" style="2" customWidth="1"/>
    <col min="16078" max="16078" width="9.7109375" style="2" bestFit="1" customWidth="1"/>
    <col min="16079" max="16384" width="9.140625" style="2"/>
  </cols>
  <sheetData>
    <row r="1" spans="1:7" x14ac:dyDescent="0.2">
      <c r="E1" s="3"/>
      <c r="F1" s="4" t="s">
        <v>0</v>
      </c>
      <c r="G1" s="4"/>
    </row>
    <row r="2" spans="1:7" x14ac:dyDescent="0.2">
      <c r="E2" s="3"/>
      <c r="F2" s="4" t="s">
        <v>1</v>
      </c>
      <c r="G2" s="4"/>
    </row>
    <row r="3" spans="1:7" x14ac:dyDescent="0.2">
      <c r="E3" s="3"/>
      <c r="F3" s="4" t="s">
        <v>2</v>
      </c>
      <c r="G3" s="4"/>
    </row>
    <row r="4" spans="1:7" x14ac:dyDescent="0.2">
      <c r="E4" s="3"/>
      <c r="F4" s="4" t="s">
        <v>3</v>
      </c>
      <c r="G4" s="4"/>
    </row>
    <row r="5" spans="1:7" x14ac:dyDescent="0.2">
      <c r="E5" s="3"/>
      <c r="F5" s="4" t="s">
        <v>4</v>
      </c>
      <c r="G5" s="4"/>
    </row>
    <row r="6" spans="1:7" x14ac:dyDescent="0.2">
      <c r="F6" s="4" t="s">
        <v>5</v>
      </c>
      <c r="G6" s="4"/>
    </row>
    <row r="7" spans="1:7" x14ac:dyDescent="0.2">
      <c r="F7" s="4" t="s">
        <v>6</v>
      </c>
      <c r="G7" s="4"/>
    </row>
    <row r="10" spans="1:7" x14ac:dyDescent="0.2">
      <c r="A10" s="5" t="s">
        <v>7</v>
      </c>
      <c r="B10" s="5"/>
      <c r="C10" s="5"/>
      <c r="D10" s="5"/>
      <c r="E10" s="5"/>
      <c r="F10" s="5"/>
      <c r="G10" s="5"/>
    </row>
    <row r="11" spans="1:7" x14ac:dyDescent="0.2">
      <c r="A11" s="5" t="s">
        <v>8</v>
      </c>
      <c r="B11" s="5"/>
      <c r="C11" s="5"/>
      <c r="D11" s="5"/>
      <c r="E11" s="5"/>
      <c r="F11" s="5"/>
      <c r="G11" s="5"/>
    </row>
    <row r="12" spans="1:7" ht="13.5" x14ac:dyDescent="0.25">
      <c r="A12" s="6"/>
      <c r="B12" s="6"/>
      <c r="C12" s="6"/>
      <c r="D12" s="6"/>
      <c r="E12" s="6"/>
      <c r="F12" s="7"/>
      <c r="G12" s="8"/>
    </row>
    <row r="13" spans="1:7" ht="13.5" x14ac:dyDescent="0.25">
      <c r="A13" s="9"/>
      <c r="B13" s="9" t="s">
        <v>9</v>
      </c>
      <c r="C13" s="9"/>
      <c r="D13" s="6"/>
      <c r="E13" s="6"/>
      <c r="F13" s="7"/>
      <c r="G13" s="8"/>
    </row>
    <row r="14" spans="1:7" ht="13.5" x14ac:dyDescent="0.25">
      <c r="A14" s="9"/>
      <c r="B14" s="9" t="s">
        <v>10</v>
      </c>
      <c r="C14" s="9"/>
      <c r="D14" s="6"/>
      <c r="E14" s="6"/>
      <c r="F14" s="7"/>
      <c r="G14" s="8"/>
    </row>
    <row r="15" spans="1:7" x14ac:dyDescent="0.2">
      <c r="A15" s="9"/>
      <c r="B15" s="10" t="s">
        <v>11</v>
      </c>
      <c r="C15" s="10"/>
      <c r="D15" s="10"/>
      <c r="E15" s="10"/>
      <c r="F15" s="10"/>
      <c r="G15" s="10"/>
    </row>
    <row r="16" spans="1:7" s="12" customFormat="1" ht="27.75" customHeight="1" x14ac:dyDescent="0.2">
      <c r="A16" s="11"/>
      <c r="B16" s="10" t="s">
        <v>12</v>
      </c>
      <c r="C16" s="10"/>
      <c r="D16" s="10"/>
      <c r="E16" s="10"/>
      <c r="F16" s="10"/>
      <c r="G16" s="10"/>
    </row>
    <row r="17" spans="1:7" ht="13.5" x14ac:dyDescent="0.25">
      <c r="A17" s="9"/>
      <c r="B17" s="9" t="s">
        <v>13</v>
      </c>
      <c r="C17" s="9"/>
      <c r="D17" s="13"/>
      <c r="E17" s="13"/>
      <c r="F17" s="7"/>
      <c r="G17" s="8"/>
    </row>
    <row r="18" spans="1:7" x14ac:dyDescent="0.2">
      <c r="A18" s="11"/>
      <c r="B18" s="9"/>
      <c r="C18" s="9"/>
    </row>
    <row r="19" spans="1:7" ht="63.75" x14ac:dyDescent="0.2">
      <c r="A19" s="16" t="s">
        <v>14</v>
      </c>
      <c r="B19" s="17" t="s">
        <v>15</v>
      </c>
      <c r="C19" s="18" t="s">
        <v>16</v>
      </c>
      <c r="D19" s="18" t="s">
        <v>17</v>
      </c>
      <c r="E19" s="18" t="s">
        <v>18</v>
      </c>
      <c r="F19" s="19" t="s">
        <v>19</v>
      </c>
      <c r="G19" s="18" t="s">
        <v>20</v>
      </c>
    </row>
    <row r="20" spans="1:7" ht="15" customHeight="1" x14ac:dyDescent="0.2">
      <c r="A20" s="20">
        <v>1</v>
      </c>
      <c r="B20" s="21">
        <v>2</v>
      </c>
      <c r="C20" s="20">
        <v>3</v>
      </c>
      <c r="D20" s="21">
        <v>4</v>
      </c>
      <c r="E20" s="20">
        <v>5</v>
      </c>
      <c r="F20" s="21">
        <v>6</v>
      </c>
      <c r="G20" s="20">
        <v>7</v>
      </c>
    </row>
    <row r="21" spans="1:7" ht="25.5" x14ac:dyDescent="0.2">
      <c r="A21" s="22" t="s">
        <v>21</v>
      </c>
      <c r="B21" s="23" t="s">
        <v>22</v>
      </c>
      <c r="C21" s="24" t="s">
        <v>23</v>
      </c>
      <c r="D21" s="25">
        <f>D22+D28+D32+D35+D33</f>
        <v>16403.149999999998</v>
      </c>
      <c r="E21" s="25">
        <f>E22+E28+E32+E35+E33</f>
        <v>17784.232</v>
      </c>
      <c r="F21" s="26">
        <f>E21/D21*1</f>
        <v>1.0841961452525888</v>
      </c>
      <c r="G21" s="27"/>
    </row>
    <row r="22" spans="1:7" ht="15" customHeight="1" x14ac:dyDescent="0.2">
      <c r="A22" s="22">
        <v>1</v>
      </c>
      <c r="B22" s="29" t="s">
        <v>24</v>
      </c>
      <c r="C22" s="30" t="s">
        <v>25</v>
      </c>
      <c r="D22" s="31">
        <f t="shared" ref="D22:E22" si="0">D23+D24+D25+D26+D27</f>
        <v>2187.42</v>
      </c>
      <c r="E22" s="31">
        <f t="shared" si="0"/>
        <v>1812.98</v>
      </c>
      <c r="F22" s="32">
        <f t="shared" ref="F22:F78" si="1">E22/D22*1</f>
        <v>0.82882116831701269</v>
      </c>
      <c r="G22" s="33"/>
    </row>
    <row r="23" spans="1:7" ht="15" customHeight="1" x14ac:dyDescent="0.2">
      <c r="A23" s="34" t="s">
        <v>26</v>
      </c>
      <c r="B23" s="35" t="s">
        <v>27</v>
      </c>
      <c r="C23" s="30" t="s">
        <v>25</v>
      </c>
      <c r="D23" s="36">
        <v>0</v>
      </c>
      <c r="E23" s="36">
        <v>0</v>
      </c>
      <c r="F23" s="37"/>
      <c r="G23" s="38"/>
    </row>
    <row r="24" spans="1:7" s="43" customFormat="1" x14ac:dyDescent="0.2">
      <c r="A24" s="34" t="s">
        <v>28</v>
      </c>
      <c r="B24" s="35" t="s">
        <v>29</v>
      </c>
      <c r="C24" s="39" t="s">
        <v>25</v>
      </c>
      <c r="D24" s="40">
        <v>0</v>
      </c>
      <c r="E24" s="40">
        <v>0</v>
      </c>
      <c r="F24" s="41"/>
      <c r="G24" s="42"/>
    </row>
    <row r="25" spans="1:7" x14ac:dyDescent="0.2">
      <c r="A25" s="34" t="s">
        <v>30</v>
      </c>
      <c r="B25" s="35" t="s">
        <v>31</v>
      </c>
      <c r="C25" s="30" t="s">
        <v>25</v>
      </c>
      <c r="D25" s="36">
        <v>878.32</v>
      </c>
      <c r="E25" s="36">
        <v>879.31</v>
      </c>
      <c r="F25" s="37">
        <f t="shared" si="1"/>
        <v>1.0011271518353217</v>
      </c>
      <c r="G25" s="38" t="s">
        <v>32</v>
      </c>
    </row>
    <row r="26" spans="1:7" ht="15" customHeight="1" x14ac:dyDescent="0.2">
      <c r="A26" s="34" t="s">
        <v>33</v>
      </c>
      <c r="B26" s="35" t="s">
        <v>34</v>
      </c>
      <c r="C26" s="30" t="s">
        <v>25</v>
      </c>
      <c r="D26" s="36">
        <v>0</v>
      </c>
      <c r="E26" s="36">
        <v>0</v>
      </c>
      <c r="F26" s="37"/>
      <c r="G26" s="38"/>
    </row>
    <row r="27" spans="1:7" ht="76.5" x14ac:dyDescent="0.2">
      <c r="A27" s="34" t="s">
        <v>35</v>
      </c>
      <c r="B27" s="35" t="s">
        <v>36</v>
      </c>
      <c r="C27" s="30" t="s">
        <v>25</v>
      </c>
      <c r="D27" s="36">
        <v>1309.1000000000001</v>
      </c>
      <c r="E27" s="36">
        <f>ROUND(1148.52907,2)-E45</f>
        <v>933.67</v>
      </c>
      <c r="F27" s="37">
        <f t="shared" si="1"/>
        <v>0.71321518600565259</v>
      </c>
      <c r="G27" s="38" t="s">
        <v>37</v>
      </c>
    </row>
    <row r="28" spans="1:7" ht="67.5" x14ac:dyDescent="0.2">
      <c r="A28" s="22">
        <v>2</v>
      </c>
      <c r="B28" s="23" t="s">
        <v>38</v>
      </c>
      <c r="C28" s="30" t="s">
        <v>25</v>
      </c>
      <c r="D28" s="31">
        <f t="shared" ref="D28" si="2">D29+D30</f>
        <v>6867.23</v>
      </c>
      <c r="E28" s="31">
        <f>E29+E30+E31</f>
        <v>8647</v>
      </c>
      <c r="F28" s="32">
        <f t="shared" si="1"/>
        <v>1.2591685439398419</v>
      </c>
      <c r="G28" s="33" t="s">
        <v>39</v>
      </c>
    </row>
    <row r="29" spans="1:7" x14ac:dyDescent="0.2">
      <c r="A29" s="34" t="s">
        <v>40</v>
      </c>
      <c r="B29" s="45" t="s">
        <v>41</v>
      </c>
      <c r="C29" s="30" t="s">
        <v>25</v>
      </c>
      <c r="D29" s="36">
        <v>6248.62</v>
      </c>
      <c r="E29" s="36">
        <f>4105+3868</f>
        <v>7973</v>
      </c>
      <c r="F29" s="37">
        <f t="shared" si="1"/>
        <v>1.275961732350503</v>
      </c>
      <c r="G29" s="46"/>
    </row>
    <row r="30" spans="1:7" x14ac:dyDescent="0.2">
      <c r="A30" s="34" t="s">
        <v>42</v>
      </c>
      <c r="B30" s="35" t="s">
        <v>43</v>
      </c>
      <c r="C30" s="30" t="s">
        <v>25</v>
      </c>
      <c r="D30" s="36">
        <f>ROUND(D29*0.9*0.11,2)</f>
        <v>618.61</v>
      </c>
      <c r="E30" s="36">
        <f>503+171</f>
        <v>674</v>
      </c>
      <c r="F30" s="37">
        <f t="shared" si="1"/>
        <v>1.0895394513506087</v>
      </c>
      <c r="G30" s="46"/>
    </row>
    <row r="31" spans="1:7" hidden="1" x14ac:dyDescent="0.2">
      <c r="A31" s="34"/>
      <c r="B31" s="35"/>
      <c r="C31" s="30"/>
      <c r="D31" s="36"/>
      <c r="E31" s="36"/>
      <c r="F31" s="37"/>
      <c r="G31" s="38"/>
    </row>
    <row r="32" spans="1:7" x14ac:dyDescent="0.2">
      <c r="A32" s="22">
        <v>3</v>
      </c>
      <c r="B32" s="29" t="s">
        <v>44</v>
      </c>
      <c r="C32" s="30" t="s">
        <v>25</v>
      </c>
      <c r="D32" s="31">
        <v>7180.2</v>
      </c>
      <c r="E32" s="31">
        <v>7180</v>
      </c>
      <c r="F32" s="32">
        <f t="shared" si="1"/>
        <v>0.99997214562268466</v>
      </c>
      <c r="G32" s="38" t="s">
        <v>32</v>
      </c>
    </row>
    <row r="33" spans="1:7" ht="15" customHeight="1" x14ac:dyDescent="0.2">
      <c r="A33" s="22">
        <v>4</v>
      </c>
      <c r="B33" s="29" t="s">
        <v>45</v>
      </c>
      <c r="C33" s="30" t="s">
        <v>25</v>
      </c>
      <c r="D33" s="31">
        <v>0</v>
      </c>
      <c r="E33" s="31">
        <v>0</v>
      </c>
      <c r="F33" s="32"/>
      <c r="G33" s="33"/>
    </row>
    <row r="34" spans="1:7" ht="25.5" x14ac:dyDescent="0.2">
      <c r="A34" s="34" t="s">
        <v>46</v>
      </c>
      <c r="B34" s="45" t="s">
        <v>47</v>
      </c>
      <c r="C34" s="28" t="s">
        <v>25</v>
      </c>
      <c r="D34" s="47"/>
      <c r="E34" s="47"/>
      <c r="F34" s="48"/>
      <c r="G34" s="49"/>
    </row>
    <row r="35" spans="1:7" ht="15" customHeight="1" x14ac:dyDescent="0.2">
      <c r="A35" s="22">
        <v>5</v>
      </c>
      <c r="B35" s="29" t="s">
        <v>48</v>
      </c>
      <c r="C35" s="28" t="s">
        <v>25</v>
      </c>
      <c r="D35" s="50">
        <f t="shared" ref="D35:E35" si="3">D36+D37+D38</f>
        <v>168.3</v>
      </c>
      <c r="E35" s="50">
        <f t="shared" si="3"/>
        <v>144.25200000000001</v>
      </c>
      <c r="F35" s="19">
        <f t="shared" si="1"/>
        <v>0.85711229946524059</v>
      </c>
      <c r="G35" s="51"/>
    </row>
    <row r="36" spans="1:7" ht="15" customHeight="1" x14ac:dyDescent="0.2">
      <c r="A36" s="34" t="s">
        <v>49</v>
      </c>
      <c r="B36" s="45" t="s">
        <v>50</v>
      </c>
      <c r="C36" s="28" t="s">
        <v>25</v>
      </c>
      <c r="D36" s="47">
        <v>0</v>
      </c>
      <c r="E36" s="47">
        <v>0</v>
      </c>
      <c r="F36" s="48"/>
      <c r="G36" s="49"/>
    </row>
    <row r="37" spans="1:7" ht="15" customHeight="1" x14ac:dyDescent="0.2">
      <c r="A37" s="34" t="s">
        <v>51</v>
      </c>
      <c r="B37" s="35" t="s">
        <v>52</v>
      </c>
      <c r="C37" s="30" t="s">
        <v>25</v>
      </c>
      <c r="D37" s="36">
        <v>0</v>
      </c>
      <c r="E37" s="36">
        <v>0</v>
      </c>
      <c r="F37" s="37"/>
      <c r="G37" s="38"/>
    </row>
    <row r="38" spans="1:7" ht="76.5" x14ac:dyDescent="0.2">
      <c r="A38" s="34" t="s">
        <v>53</v>
      </c>
      <c r="B38" s="35" t="s">
        <v>54</v>
      </c>
      <c r="C38" s="30" t="s">
        <v>25</v>
      </c>
      <c r="D38" s="36">
        <v>168.3</v>
      </c>
      <c r="E38" s="36">
        <f>10.5+73.752+60</f>
        <v>144.25200000000001</v>
      </c>
      <c r="F38" s="37">
        <f t="shared" si="1"/>
        <v>0.85711229946524059</v>
      </c>
      <c r="G38" s="38" t="s">
        <v>55</v>
      </c>
    </row>
    <row r="39" spans="1:7" ht="15" customHeight="1" x14ac:dyDescent="0.2">
      <c r="A39" s="22" t="s">
        <v>56</v>
      </c>
      <c r="B39" s="29" t="s">
        <v>57</v>
      </c>
      <c r="C39" s="30" t="s">
        <v>25</v>
      </c>
      <c r="D39" s="36"/>
      <c r="E39" s="36"/>
      <c r="F39" s="37"/>
      <c r="G39" s="38"/>
    </row>
    <row r="40" spans="1:7" ht="15" customHeight="1" x14ac:dyDescent="0.2">
      <c r="A40" s="22">
        <v>6</v>
      </c>
      <c r="B40" s="23" t="s">
        <v>58</v>
      </c>
      <c r="C40" s="30" t="s">
        <v>25</v>
      </c>
      <c r="D40" s="31">
        <f>SUM(D41:D52)</f>
        <v>15417.25</v>
      </c>
      <c r="E40" s="31">
        <f>SUM(E41:E52)</f>
        <v>18419.88</v>
      </c>
      <c r="F40" s="32">
        <f t="shared" si="1"/>
        <v>1.1947578199743794</v>
      </c>
      <c r="G40" s="33"/>
    </row>
    <row r="41" spans="1:7" ht="38.25" x14ac:dyDescent="0.2">
      <c r="A41" s="34" t="s">
        <v>59</v>
      </c>
      <c r="B41" s="45" t="s">
        <v>60</v>
      </c>
      <c r="C41" s="30" t="s">
        <v>25</v>
      </c>
      <c r="D41" s="36">
        <f>ROUND(((5015.496+5547.192)/1.0940579),2)</f>
        <v>9654.6</v>
      </c>
      <c r="E41" s="36">
        <v>10369.18</v>
      </c>
      <c r="F41" s="37">
        <f t="shared" si="1"/>
        <v>1.074014459428666</v>
      </c>
      <c r="G41" s="38" t="s">
        <v>61</v>
      </c>
    </row>
    <row r="42" spans="1:7" x14ac:dyDescent="0.2">
      <c r="A42" s="34" t="s">
        <v>62</v>
      </c>
      <c r="B42" s="35" t="s">
        <v>43</v>
      </c>
      <c r="C42" s="30" t="s">
        <v>25</v>
      </c>
      <c r="D42" s="36">
        <f>ROUND(D41*0.9*0.11,2)</f>
        <v>955.81</v>
      </c>
      <c r="E42" s="36">
        <f>960.4</f>
        <v>960.4</v>
      </c>
      <c r="F42" s="37">
        <f t="shared" si="1"/>
        <v>1.0048022096441762</v>
      </c>
      <c r="G42" s="38" t="s">
        <v>32</v>
      </c>
    </row>
    <row r="43" spans="1:7" ht="51" x14ac:dyDescent="0.2">
      <c r="A43" s="34" t="s">
        <v>63</v>
      </c>
      <c r="B43" s="35" t="s">
        <v>64</v>
      </c>
      <c r="C43" s="30" t="s">
        <v>25</v>
      </c>
      <c r="D43" s="36"/>
      <c r="E43" s="36">
        <f>47.94+1</f>
        <v>48.94</v>
      </c>
      <c r="F43" s="37"/>
      <c r="G43" s="38" t="s">
        <v>65</v>
      </c>
    </row>
    <row r="44" spans="1:7" ht="25.5" x14ac:dyDescent="0.2">
      <c r="A44" s="34" t="s">
        <v>66</v>
      </c>
      <c r="B44" s="35" t="s">
        <v>67</v>
      </c>
      <c r="C44" s="30" t="s">
        <v>25</v>
      </c>
      <c r="D44" s="36">
        <v>1372.11</v>
      </c>
      <c r="E44" s="36">
        <f>ROUND(1924.79+288.427,2)+251</f>
        <v>2464.2199999999998</v>
      </c>
      <c r="F44" s="37">
        <f t="shared" si="1"/>
        <v>1.7959347282652265</v>
      </c>
      <c r="G44" s="38" t="s">
        <v>68</v>
      </c>
    </row>
    <row r="45" spans="1:7" x14ac:dyDescent="0.2">
      <c r="A45" s="34" t="s">
        <v>69</v>
      </c>
      <c r="B45" s="35" t="s">
        <v>70</v>
      </c>
      <c r="C45" s="28" t="s">
        <v>25</v>
      </c>
      <c r="D45" s="47">
        <v>215.3</v>
      </c>
      <c r="E45" s="47">
        <v>214.86</v>
      </c>
      <c r="F45" s="37">
        <f t="shared" si="1"/>
        <v>0.99795633999071065</v>
      </c>
      <c r="G45" s="38" t="s">
        <v>32</v>
      </c>
    </row>
    <row r="46" spans="1:7" ht="25.5" x14ac:dyDescent="0.2">
      <c r="A46" s="34" t="s">
        <v>71</v>
      </c>
      <c r="B46" s="35" t="s">
        <v>72</v>
      </c>
      <c r="C46" s="28" t="s">
        <v>25</v>
      </c>
      <c r="D46" s="52">
        <v>295.94000000000005</v>
      </c>
      <c r="E46" s="52">
        <f>296.14+71</f>
        <v>367.14</v>
      </c>
      <c r="F46" s="53">
        <f t="shared" si="1"/>
        <v>1.2405893086436437</v>
      </c>
      <c r="G46" s="54" t="s">
        <v>73</v>
      </c>
    </row>
    <row r="47" spans="1:7" ht="38.25" x14ac:dyDescent="0.2">
      <c r="A47" s="34" t="s">
        <v>74</v>
      </c>
      <c r="B47" s="35" t="s">
        <v>75</v>
      </c>
      <c r="C47" s="30" t="s">
        <v>25</v>
      </c>
      <c r="D47" s="36">
        <v>254.5</v>
      </c>
      <c r="E47" s="36">
        <v>263</v>
      </c>
      <c r="F47" s="37">
        <f t="shared" si="1"/>
        <v>1.0333988212180747</v>
      </c>
      <c r="G47" s="38" t="s">
        <v>76</v>
      </c>
    </row>
    <row r="48" spans="1:7" ht="38.25" x14ac:dyDescent="0.2">
      <c r="A48" s="34" t="s">
        <v>77</v>
      </c>
      <c r="B48" s="35" t="s">
        <v>78</v>
      </c>
      <c r="C48" s="28" t="s">
        <v>25</v>
      </c>
      <c r="D48" s="47">
        <v>129.85000000000002</v>
      </c>
      <c r="E48" s="47">
        <f>62.97+56.45+3.93+3.1</f>
        <v>126.45</v>
      </c>
      <c r="F48" s="48">
        <f t="shared" si="1"/>
        <v>0.97381594147092787</v>
      </c>
      <c r="G48" s="38" t="s">
        <v>76</v>
      </c>
    </row>
    <row r="49" spans="1:7" ht="25.5" x14ac:dyDescent="0.2">
      <c r="A49" s="34" t="s">
        <v>79</v>
      </c>
      <c r="B49" s="35" t="s">
        <v>80</v>
      </c>
      <c r="C49" s="30" t="s">
        <v>25</v>
      </c>
      <c r="D49" s="36">
        <v>1477.64</v>
      </c>
      <c r="E49" s="36">
        <f>804.15+532.34+612.63</f>
        <v>1949.12</v>
      </c>
      <c r="F49" s="37">
        <f t="shared" si="1"/>
        <v>1.3190763650144823</v>
      </c>
      <c r="G49" s="38" t="s">
        <v>81</v>
      </c>
    </row>
    <row r="50" spans="1:7" x14ac:dyDescent="0.2">
      <c r="A50" s="34" t="s">
        <v>82</v>
      </c>
      <c r="B50" s="35" t="s">
        <v>83</v>
      </c>
      <c r="C50" s="30" t="s">
        <v>25</v>
      </c>
      <c r="D50" s="36">
        <v>200</v>
      </c>
      <c r="E50" s="36">
        <v>200</v>
      </c>
      <c r="F50" s="37">
        <f t="shared" si="1"/>
        <v>1</v>
      </c>
      <c r="G50" s="38" t="s">
        <v>32</v>
      </c>
    </row>
    <row r="51" spans="1:7" ht="63.75" x14ac:dyDescent="0.2">
      <c r="A51" s="34" t="s">
        <v>84</v>
      </c>
      <c r="B51" s="35" t="s">
        <v>52</v>
      </c>
      <c r="C51" s="28" t="s">
        <v>25</v>
      </c>
      <c r="D51" s="47">
        <v>80.58</v>
      </c>
      <c r="E51" s="47">
        <f>ROUND(81.904+2.14286,2)+365.95</f>
        <v>450</v>
      </c>
      <c r="F51" s="48">
        <f t="shared" si="1"/>
        <v>5.5845122859270289</v>
      </c>
      <c r="G51" s="49" t="s">
        <v>85</v>
      </c>
    </row>
    <row r="52" spans="1:7" ht="13.5" x14ac:dyDescent="0.2">
      <c r="A52" s="34" t="s">
        <v>86</v>
      </c>
      <c r="B52" s="45" t="s">
        <v>87</v>
      </c>
      <c r="C52" s="28" t="s">
        <v>25</v>
      </c>
      <c r="D52" s="50">
        <f>SUM(D53:D59)</f>
        <v>780.92000000000007</v>
      </c>
      <c r="E52" s="50">
        <f>SUM(E53:E61)</f>
        <v>1006.5699999999999</v>
      </c>
      <c r="F52" s="19">
        <f t="shared" si="1"/>
        <v>1.2889540541924907</v>
      </c>
      <c r="G52" s="51"/>
    </row>
    <row r="53" spans="1:7" ht="51" x14ac:dyDescent="0.2">
      <c r="A53" s="34" t="s">
        <v>88</v>
      </c>
      <c r="B53" s="35" t="s">
        <v>89</v>
      </c>
      <c r="C53" s="28" t="s">
        <v>25</v>
      </c>
      <c r="D53" s="47">
        <v>23.32</v>
      </c>
      <c r="E53" s="47">
        <f>23.36+23</f>
        <v>46.36</v>
      </c>
      <c r="F53" s="48">
        <f t="shared" si="1"/>
        <v>1.9879931389365351</v>
      </c>
      <c r="G53" s="49" t="s">
        <v>90</v>
      </c>
    </row>
    <row r="54" spans="1:7" ht="76.5" x14ac:dyDescent="0.2">
      <c r="A54" s="34" t="s">
        <v>91</v>
      </c>
      <c r="B54" s="35" t="s">
        <v>92</v>
      </c>
      <c r="C54" s="28" t="s">
        <v>25</v>
      </c>
      <c r="D54" s="47">
        <v>98</v>
      </c>
      <c r="E54" s="47">
        <v>128</v>
      </c>
      <c r="F54" s="48">
        <f t="shared" si="1"/>
        <v>1.3061224489795917</v>
      </c>
      <c r="G54" s="49" t="s">
        <v>93</v>
      </c>
    </row>
    <row r="55" spans="1:7" x14ac:dyDescent="0.2">
      <c r="A55" s="34" t="s">
        <v>94</v>
      </c>
      <c r="B55" s="35" t="s">
        <v>95</v>
      </c>
      <c r="C55" s="30" t="s">
        <v>25</v>
      </c>
      <c r="D55" s="36">
        <v>4.63</v>
      </c>
      <c r="E55" s="36">
        <v>4.63</v>
      </c>
      <c r="F55" s="37">
        <f t="shared" si="1"/>
        <v>1</v>
      </c>
      <c r="G55" s="38" t="s">
        <v>32</v>
      </c>
    </row>
    <row r="56" spans="1:7" ht="38.25" x14ac:dyDescent="0.2">
      <c r="A56" s="34" t="s">
        <v>96</v>
      </c>
      <c r="B56" s="35" t="s">
        <v>97</v>
      </c>
      <c r="C56" s="30" t="s">
        <v>25</v>
      </c>
      <c r="D56" s="36">
        <v>169.9</v>
      </c>
      <c r="E56" s="36">
        <f>169.87+1</f>
        <v>170.87</v>
      </c>
      <c r="F56" s="37">
        <f t="shared" si="1"/>
        <v>1.0057092407298411</v>
      </c>
      <c r="G56" s="38" t="s">
        <v>76</v>
      </c>
    </row>
    <row r="57" spans="1:7" ht="38.25" x14ac:dyDescent="0.2">
      <c r="A57" s="34" t="s">
        <v>98</v>
      </c>
      <c r="B57" s="35" t="s">
        <v>99</v>
      </c>
      <c r="C57" s="28" t="s">
        <v>25</v>
      </c>
      <c r="D57" s="47">
        <v>65.12</v>
      </c>
      <c r="E57" s="47">
        <v>61.76</v>
      </c>
      <c r="F57" s="48">
        <f t="shared" si="1"/>
        <v>0.94840294840294825</v>
      </c>
      <c r="G57" s="38" t="s">
        <v>76</v>
      </c>
    </row>
    <row r="58" spans="1:7" x14ac:dyDescent="0.2">
      <c r="A58" s="34" t="s">
        <v>100</v>
      </c>
      <c r="B58" s="35" t="s">
        <v>101</v>
      </c>
      <c r="C58" s="28" t="s">
        <v>25</v>
      </c>
      <c r="D58" s="47">
        <v>111</v>
      </c>
      <c r="E58" s="47">
        <f>70+41</f>
        <v>111</v>
      </c>
      <c r="F58" s="48">
        <f t="shared" si="1"/>
        <v>1</v>
      </c>
      <c r="G58" s="49" t="s">
        <v>32</v>
      </c>
    </row>
    <row r="59" spans="1:7" x14ac:dyDescent="0.2">
      <c r="A59" s="34" t="s">
        <v>102</v>
      </c>
      <c r="B59" s="35" t="s">
        <v>103</v>
      </c>
      <c r="C59" s="28" t="s">
        <v>25</v>
      </c>
      <c r="D59" s="47">
        <v>308.95</v>
      </c>
      <c r="E59" s="47">
        <v>308.95</v>
      </c>
      <c r="F59" s="48">
        <f t="shared" si="1"/>
        <v>1</v>
      </c>
      <c r="G59" s="49" t="s">
        <v>32</v>
      </c>
    </row>
    <row r="60" spans="1:7" x14ac:dyDescent="0.2">
      <c r="A60" s="34" t="s">
        <v>104</v>
      </c>
      <c r="B60" s="35" t="s">
        <v>105</v>
      </c>
      <c r="C60" s="28"/>
      <c r="D60" s="47"/>
      <c r="E60" s="47">
        <v>158</v>
      </c>
      <c r="F60" s="48"/>
      <c r="G60" s="49"/>
    </row>
    <row r="61" spans="1:7" x14ac:dyDescent="0.2">
      <c r="A61" s="34" t="s">
        <v>106</v>
      </c>
      <c r="B61" s="35" t="s">
        <v>107</v>
      </c>
      <c r="C61" s="28"/>
      <c r="D61" s="47"/>
      <c r="E61" s="47">
        <v>17</v>
      </c>
      <c r="F61" s="48"/>
      <c r="G61" s="49"/>
    </row>
    <row r="62" spans="1:7" ht="15" customHeight="1" x14ac:dyDescent="0.2">
      <c r="A62" s="22" t="s">
        <v>108</v>
      </c>
      <c r="B62" s="23" t="s">
        <v>109</v>
      </c>
      <c r="C62" s="28" t="s">
        <v>25</v>
      </c>
      <c r="D62" s="50">
        <f>D21+D40</f>
        <v>31820.399999999998</v>
      </c>
      <c r="E62" s="50">
        <f>E21+E40</f>
        <v>36204.112000000001</v>
      </c>
      <c r="F62" s="19">
        <f t="shared" si="1"/>
        <v>1.1377642015813756</v>
      </c>
      <c r="G62" s="51"/>
    </row>
    <row r="63" spans="1:7" ht="40.5" x14ac:dyDescent="0.2">
      <c r="A63" s="22" t="s">
        <v>110</v>
      </c>
      <c r="B63" s="29" t="s">
        <v>111</v>
      </c>
      <c r="C63" s="28" t="s">
        <v>25</v>
      </c>
      <c r="D63" s="50">
        <f>D65-D62</f>
        <v>536.15000000000146</v>
      </c>
      <c r="E63" s="50">
        <f>E65-E62</f>
        <v>9385.887999999999</v>
      </c>
      <c r="F63" s="19">
        <f t="shared" si="1"/>
        <v>17.506085983400119</v>
      </c>
      <c r="G63" s="51" t="s">
        <v>112</v>
      </c>
    </row>
    <row r="64" spans="1:7" ht="15" customHeight="1" x14ac:dyDescent="0.2">
      <c r="A64" s="22" t="s">
        <v>113</v>
      </c>
      <c r="B64" s="23" t="s">
        <v>114</v>
      </c>
      <c r="C64" s="30" t="s">
        <v>25</v>
      </c>
      <c r="D64" s="36">
        <v>245531</v>
      </c>
      <c r="E64" s="36">
        <v>245531</v>
      </c>
      <c r="F64" s="37">
        <f t="shared" si="1"/>
        <v>1</v>
      </c>
      <c r="G64" s="38"/>
    </row>
    <row r="65" spans="1:7" ht="25.5" x14ac:dyDescent="0.2">
      <c r="A65" s="22" t="s">
        <v>115</v>
      </c>
      <c r="B65" s="29" t="s">
        <v>116</v>
      </c>
      <c r="C65" s="30" t="s">
        <v>25</v>
      </c>
      <c r="D65" s="31">
        <v>32356.55</v>
      </c>
      <c r="E65" s="31">
        <f>43373+2217</f>
        <v>45590</v>
      </c>
      <c r="F65" s="32">
        <f t="shared" si="1"/>
        <v>1.4089882883063862</v>
      </c>
      <c r="G65" s="38" t="s">
        <v>68</v>
      </c>
    </row>
    <row r="66" spans="1:7" ht="25.5" x14ac:dyDescent="0.2">
      <c r="A66" s="22" t="s">
        <v>117</v>
      </c>
      <c r="B66" s="23" t="s">
        <v>118</v>
      </c>
      <c r="C66" s="55" t="s">
        <v>119</v>
      </c>
      <c r="D66" s="25">
        <v>69532.84</v>
      </c>
      <c r="E66" s="25">
        <v>97205.15</v>
      </c>
      <c r="F66" s="26">
        <f t="shared" si="1"/>
        <v>1.3979746836171225</v>
      </c>
      <c r="G66" s="38" t="s">
        <v>68</v>
      </c>
    </row>
    <row r="67" spans="1:7" ht="15" customHeight="1" x14ac:dyDescent="0.2">
      <c r="A67" s="56" t="s">
        <v>120</v>
      </c>
      <c r="B67" s="57" t="s">
        <v>121</v>
      </c>
      <c r="C67" s="55" t="s">
        <v>122</v>
      </c>
      <c r="D67" s="58" t="s">
        <v>123</v>
      </c>
      <c r="E67" s="58" t="s">
        <v>123</v>
      </c>
      <c r="F67" s="59"/>
      <c r="G67" s="60"/>
    </row>
    <row r="68" spans="1:7" ht="15" customHeight="1" x14ac:dyDescent="0.2">
      <c r="A68" s="61"/>
      <c r="B68" s="62"/>
      <c r="C68" s="55" t="s">
        <v>119</v>
      </c>
      <c r="D68" s="58" t="s">
        <v>123</v>
      </c>
      <c r="E68" s="58" t="s">
        <v>123</v>
      </c>
      <c r="F68" s="59"/>
      <c r="G68" s="60"/>
    </row>
    <row r="69" spans="1:7" s="12" customFormat="1" ht="40.15" customHeight="1" x14ac:dyDescent="0.25">
      <c r="A69" s="63" t="s">
        <v>124</v>
      </c>
      <c r="B69" s="64" t="s">
        <v>125</v>
      </c>
      <c r="C69" s="65" t="s">
        <v>126</v>
      </c>
      <c r="D69" s="66">
        <v>0.46534205031265868</v>
      </c>
      <c r="E69" s="66">
        <v>0.46534205031265868</v>
      </c>
      <c r="F69" s="67">
        <f t="shared" si="1"/>
        <v>1</v>
      </c>
      <c r="G69" s="68"/>
    </row>
    <row r="70" spans="1:7" ht="15" customHeight="1" x14ac:dyDescent="0.2">
      <c r="A70" s="22"/>
      <c r="B70" s="29" t="s">
        <v>127</v>
      </c>
      <c r="C70" s="55"/>
      <c r="D70" s="58"/>
      <c r="E70" s="58"/>
      <c r="F70" s="59"/>
      <c r="G70" s="60"/>
    </row>
    <row r="71" spans="1:7" ht="15" customHeight="1" x14ac:dyDescent="0.2">
      <c r="A71" s="69">
        <v>7</v>
      </c>
      <c r="B71" s="45" t="s">
        <v>128</v>
      </c>
      <c r="C71" s="55" t="s">
        <v>129</v>
      </c>
      <c r="D71" s="58">
        <v>12</v>
      </c>
      <c r="E71" s="58">
        <v>12</v>
      </c>
      <c r="F71" s="59">
        <f t="shared" si="1"/>
        <v>1</v>
      </c>
      <c r="G71" s="60"/>
    </row>
    <row r="72" spans="1:7" ht="15" customHeight="1" x14ac:dyDescent="0.2">
      <c r="A72" s="34" t="s">
        <v>130</v>
      </c>
      <c r="B72" s="35" t="s">
        <v>131</v>
      </c>
      <c r="C72" s="55" t="s">
        <v>129</v>
      </c>
      <c r="D72" s="58">
        <v>6</v>
      </c>
      <c r="E72" s="58">
        <v>6</v>
      </c>
      <c r="F72" s="59">
        <f t="shared" si="1"/>
        <v>1</v>
      </c>
      <c r="G72" s="60"/>
    </row>
    <row r="73" spans="1:7" ht="15" customHeight="1" x14ac:dyDescent="0.2">
      <c r="A73" s="34" t="s">
        <v>132</v>
      </c>
      <c r="B73" s="35" t="s">
        <v>133</v>
      </c>
      <c r="C73" s="55" t="s">
        <v>129</v>
      </c>
      <c r="D73" s="58">
        <v>6</v>
      </c>
      <c r="E73" s="58">
        <v>6</v>
      </c>
      <c r="F73" s="59">
        <f t="shared" si="1"/>
        <v>1</v>
      </c>
      <c r="G73" s="60"/>
    </row>
    <row r="74" spans="1:7" ht="15" customHeight="1" x14ac:dyDescent="0.2">
      <c r="A74" s="69">
        <v>8</v>
      </c>
      <c r="B74" s="45" t="s">
        <v>134</v>
      </c>
      <c r="C74" s="55" t="s">
        <v>135</v>
      </c>
      <c r="D74" s="58">
        <f>ROUND((D29+D41)/12/12*1000,2)</f>
        <v>110439.03</v>
      </c>
      <c r="E74" s="58">
        <f>ROUND((E29+E41)/12/12*1000,2)</f>
        <v>127376.25</v>
      </c>
      <c r="F74" s="59">
        <f t="shared" si="1"/>
        <v>1.1533626291357322</v>
      </c>
      <c r="G74" s="60"/>
    </row>
    <row r="75" spans="1:7" ht="15" customHeight="1" x14ac:dyDescent="0.2">
      <c r="A75" s="34" t="s">
        <v>136</v>
      </c>
      <c r="B75" s="35" t="s">
        <v>137</v>
      </c>
      <c r="C75" s="55" t="s">
        <v>135</v>
      </c>
      <c r="D75" s="58">
        <f>D29/D71/D72*1000</f>
        <v>86786.388888888891</v>
      </c>
      <c r="E75" s="58">
        <f>E29/E71/E72*1000</f>
        <v>110736.11111111109</v>
      </c>
      <c r="F75" s="59">
        <f t="shared" si="1"/>
        <v>1.2759617323505028</v>
      </c>
      <c r="G75" s="60"/>
    </row>
    <row r="76" spans="1:7" ht="15" customHeight="1" x14ac:dyDescent="0.2">
      <c r="A76" s="34" t="s">
        <v>138</v>
      </c>
      <c r="B76" s="70" t="s">
        <v>139</v>
      </c>
      <c r="C76" s="55" t="s">
        <v>135</v>
      </c>
      <c r="D76" s="58">
        <f>D41/D71/D73*1000</f>
        <v>134091.66666666666</v>
      </c>
      <c r="E76" s="58">
        <f>E41/E71/E73*1000</f>
        <v>144016.38888888888</v>
      </c>
      <c r="F76" s="59">
        <f t="shared" si="1"/>
        <v>1.074014459428666</v>
      </c>
      <c r="G76" s="60"/>
    </row>
    <row r="77" spans="1:7" ht="15" customHeight="1" x14ac:dyDescent="0.2">
      <c r="A77" s="65">
        <v>9</v>
      </c>
      <c r="B77" s="45" t="s">
        <v>140</v>
      </c>
      <c r="C77" s="28" t="s">
        <v>23</v>
      </c>
      <c r="D77" s="50">
        <f>D78</f>
        <v>536.15000000000146</v>
      </c>
      <c r="E77" s="50">
        <f>E78</f>
        <v>9385.887999999999</v>
      </c>
      <c r="F77" s="19">
        <f t="shared" si="1"/>
        <v>17.506085983400119</v>
      </c>
      <c r="G77" s="51"/>
    </row>
    <row r="78" spans="1:7" s="43" customFormat="1" ht="25.5" x14ac:dyDescent="0.2">
      <c r="A78" s="34" t="s">
        <v>141</v>
      </c>
      <c r="B78" s="45" t="s">
        <v>142</v>
      </c>
      <c r="C78" s="65" t="s">
        <v>25</v>
      </c>
      <c r="D78" s="52">
        <f>D63</f>
        <v>536.15000000000146</v>
      </c>
      <c r="E78" s="52">
        <f>E63</f>
        <v>9385.887999999999</v>
      </c>
      <c r="F78" s="53">
        <f t="shared" si="1"/>
        <v>17.506085983400119</v>
      </c>
      <c r="G78" s="54"/>
    </row>
    <row r="79" spans="1:7" ht="15" customHeight="1" x14ac:dyDescent="0.2"/>
    <row r="80" spans="1:7" ht="15" customHeight="1" x14ac:dyDescent="0.2"/>
    <row r="81" spans="2:7" s="73" customFormat="1" ht="15" customHeight="1" x14ac:dyDescent="0.25">
      <c r="B81" s="71" t="s">
        <v>143</v>
      </c>
      <c r="C81" s="71"/>
      <c r="D81" s="71"/>
      <c r="E81" s="71"/>
      <c r="F81" s="71"/>
      <c r="G81" s="71"/>
    </row>
    <row r="82" spans="2:7" s="73" customFormat="1" ht="15" customHeight="1" x14ac:dyDescent="0.25">
      <c r="B82" s="71" t="s">
        <v>144</v>
      </c>
      <c r="C82" s="71"/>
      <c r="D82" s="71"/>
      <c r="E82" s="71"/>
      <c r="F82" s="71"/>
      <c r="G82" s="71"/>
    </row>
    <row r="83" spans="2:7" s="73" customFormat="1" ht="15" customHeight="1" x14ac:dyDescent="0.25">
      <c r="B83" s="71" t="s">
        <v>145</v>
      </c>
      <c r="C83" s="71"/>
      <c r="D83" s="71"/>
      <c r="E83" s="71"/>
      <c r="F83" s="71"/>
      <c r="G83" s="71"/>
    </row>
    <row r="84" spans="2:7" s="74" customFormat="1" ht="15" customHeight="1" x14ac:dyDescent="0.25">
      <c r="B84" s="71" t="s">
        <v>146</v>
      </c>
      <c r="C84" s="71"/>
      <c r="D84" s="71"/>
      <c r="E84" s="71"/>
      <c r="F84" s="71"/>
      <c r="G84" s="71"/>
    </row>
    <row r="85" spans="2:7" s="74" customFormat="1" ht="15" customHeight="1" x14ac:dyDescent="0.25">
      <c r="B85" s="71" t="s">
        <v>147</v>
      </c>
      <c r="C85" s="71"/>
      <c r="D85" s="71"/>
      <c r="E85" s="71"/>
      <c r="F85" s="71"/>
      <c r="G85" s="71"/>
    </row>
    <row r="86" spans="2:7" s="74" customFormat="1" ht="15" customHeight="1" x14ac:dyDescent="0.25"/>
    <row r="87" spans="2:7" s="74" customFormat="1" ht="15" customHeight="1" x14ac:dyDescent="0.25">
      <c r="B87" s="71" t="s">
        <v>148</v>
      </c>
      <c r="C87" s="71"/>
      <c r="D87" s="71"/>
      <c r="E87" s="71"/>
      <c r="F87" s="71"/>
      <c r="G87" s="71"/>
    </row>
    <row r="88" spans="2:7" s="74" customFormat="1" ht="15" hidden="1" customHeight="1" x14ac:dyDescent="0.25">
      <c r="B88" s="72" t="s">
        <v>149</v>
      </c>
      <c r="C88" s="75"/>
      <c r="D88" s="75"/>
      <c r="F88" s="76"/>
      <c r="G88" s="77"/>
    </row>
    <row r="89" spans="2:7" s="74" customFormat="1" ht="15" hidden="1" customHeight="1" x14ac:dyDescent="0.25">
      <c r="B89" s="71" t="s">
        <v>150</v>
      </c>
      <c r="C89" s="71"/>
      <c r="D89" s="71"/>
      <c r="E89" s="71"/>
      <c r="F89" s="71"/>
      <c r="G89" s="71"/>
    </row>
    <row r="90" spans="2:7" s="74" customFormat="1" ht="15" hidden="1" customHeight="1" x14ac:dyDescent="0.25">
      <c r="B90" s="71" t="s">
        <v>151</v>
      </c>
      <c r="C90" s="71"/>
      <c r="D90" s="71"/>
      <c r="E90" s="71"/>
      <c r="F90" s="71"/>
      <c r="G90" s="71"/>
    </row>
    <row r="91" spans="2:7" hidden="1" x14ac:dyDescent="0.2"/>
    <row r="98" spans="4:4" x14ac:dyDescent="0.2">
      <c r="D98" s="44"/>
    </row>
  </sheetData>
  <mergeCells count="22">
    <mergeCell ref="C88:D88"/>
    <mergeCell ref="B89:G89"/>
    <mergeCell ref="B90:G90"/>
    <mergeCell ref="B81:G81"/>
    <mergeCell ref="B82:G82"/>
    <mergeCell ref="B83:G83"/>
    <mergeCell ref="B84:G84"/>
    <mergeCell ref="B85:G85"/>
    <mergeCell ref="B87:G87"/>
    <mergeCell ref="F7:G7"/>
    <mergeCell ref="A10:G10"/>
    <mergeCell ref="A11:G11"/>
    <mergeCell ref="B15:G15"/>
    <mergeCell ref="B16:G16"/>
    <mergeCell ref="A67:A68"/>
    <mergeCell ref="B67:B68"/>
    <mergeCell ref="F1:G1"/>
    <mergeCell ref="F2:G2"/>
    <mergeCell ref="F3:G3"/>
    <mergeCell ref="F4:G4"/>
    <mergeCell ref="F5:G5"/>
    <mergeCell ref="F6:G6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5" orientation="portrait" r:id="rId1"/>
  <rowBreaks count="1" manualBreakCount="1">
    <brk id="53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ИТС-2017 18-01-2018</vt:lpstr>
      <vt:lpstr>Лист1</vt:lpstr>
      <vt:lpstr>'ИТС-2017 18-01-2018'!Область_печати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2018-05-02T06:36:41Z</dcterms:modified>
</cp:coreProperties>
</file>