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Чаглинка" sheetId="1" r:id="rId1"/>
    <sheet name="Лист2" sheetId="2" r:id="rId2"/>
    <sheet name="Лист3" sheetId="3" r:id="rId3"/>
  </sheets>
  <calcPr calcId="124519" iterate="1" iterateCount="10"/>
</workbook>
</file>

<file path=xl/calcChain.xml><?xml version="1.0" encoding="utf-8"?>
<calcChain xmlns="http://schemas.openxmlformats.org/spreadsheetml/2006/main">
  <c r="G75" i="1"/>
  <c r="G74"/>
  <c r="G56"/>
  <c r="G12" l="1"/>
  <c r="G36" l="1"/>
  <c r="G34" s="1"/>
  <c r="H71"/>
  <c r="F68"/>
  <c r="I75"/>
  <c r="H75"/>
  <c r="I74"/>
  <c r="H74"/>
  <c r="I72"/>
  <c r="H72"/>
  <c r="I71"/>
  <c r="F69"/>
  <c r="G69" s="1"/>
  <c r="E68"/>
  <c r="F67"/>
  <c r="H67" s="1"/>
  <c r="F66"/>
  <c r="F65"/>
  <c r="F62"/>
  <c r="H62" s="1"/>
  <c r="F61"/>
  <c r="I61" s="1"/>
  <c r="I60"/>
  <c r="F60"/>
  <c r="H60" s="1"/>
  <c r="F59"/>
  <c r="I59" s="1"/>
  <c r="E58"/>
  <c r="F58" s="1"/>
  <c r="H58" s="1"/>
  <c r="F57"/>
  <c r="H57" s="1"/>
  <c r="H56"/>
  <c r="F56"/>
  <c r="I56" s="1"/>
  <c r="F53"/>
  <c r="G53" s="1"/>
  <c r="G52"/>
  <c r="H52" s="1"/>
  <c r="F52"/>
  <c r="H49"/>
  <c r="F48"/>
  <c r="I48" s="1"/>
  <c r="F47"/>
  <c r="H47" s="1"/>
  <c r="G46"/>
  <c r="F46"/>
  <c r="H46" s="1"/>
  <c r="G45"/>
  <c r="E45"/>
  <c r="E38" s="1"/>
  <c r="F38" s="1"/>
  <c r="G41"/>
  <c r="F40"/>
  <c r="H40" s="1"/>
  <c r="H39"/>
  <c r="F39"/>
  <c r="I39" s="1"/>
  <c r="H37"/>
  <c r="G37"/>
  <c r="I37" s="1"/>
  <c r="F37"/>
  <c r="F36"/>
  <c r="F35"/>
  <c r="E34"/>
  <c r="F34" s="1"/>
  <c r="G33"/>
  <c r="I33" s="1"/>
  <c r="F33"/>
  <c r="F32"/>
  <c r="I32" s="1"/>
  <c r="I31"/>
  <c r="G31"/>
  <c r="H31" s="1"/>
  <c r="F31"/>
  <c r="F30"/>
  <c r="H30" s="1"/>
  <c r="H29"/>
  <c r="F29"/>
  <c r="I29" s="1"/>
  <c r="F28"/>
  <c r="H28" s="1"/>
  <c r="F27"/>
  <c r="I27" s="1"/>
  <c r="I26"/>
  <c r="F26"/>
  <c r="H26" s="1"/>
  <c r="H25"/>
  <c r="F25"/>
  <c r="I25" s="1"/>
  <c r="G24"/>
  <c r="F24"/>
  <c r="G23"/>
  <c r="G22"/>
  <c r="F22"/>
  <c r="H22" s="1"/>
  <c r="G19"/>
  <c r="F17"/>
  <c r="H16"/>
  <c r="G16"/>
  <c r="F16"/>
  <c r="E16"/>
  <c r="E18" s="1"/>
  <c r="F18" s="1"/>
  <c r="G18" s="1"/>
  <c r="G15"/>
  <c r="E14"/>
  <c r="E12" s="1"/>
  <c r="G13"/>
  <c r="I13" s="1"/>
  <c r="F13"/>
  <c r="H48" l="1"/>
  <c r="I47"/>
  <c r="I45"/>
  <c r="G38"/>
  <c r="G11" s="1"/>
  <c r="I35"/>
  <c r="H41"/>
  <c r="E51"/>
  <c r="E50" s="1"/>
  <c r="F50" s="1"/>
  <c r="H59"/>
  <c r="I46"/>
  <c r="F23"/>
  <c r="H27"/>
  <c r="G17"/>
  <c r="I17" s="1"/>
  <c r="H33"/>
  <c r="H13"/>
  <c r="H24"/>
  <c r="I30"/>
  <c r="I41"/>
  <c r="H45"/>
  <c r="H61"/>
  <c r="H23"/>
  <c r="I16"/>
  <c r="H32"/>
  <c r="I40"/>
  <c r="H69"/>
  <c r="I69"/>
  <c r="H17"/>
  <c r="H36"/>
  <c r="I36"/>
  <c r="F12"/>
  <c r="E11"/>
  <c r="H18"/>
  <c r="I18"/>
  <c r="H53"/>
  <c r="G51"/>
  <c r="F15"/>
  <c r="F14" s="1"/>
  <c r="I14" s="1"/>
  <c r="H35"/>
  <c r="I23"/>
  <c r="I24"/>
  <c r="I28"/>
  <c r="I57"/>
  <c r="I58"/>
  <c r="I62"/>
  <c r="I67"/>
  <c r="G68"/>
  <c r="H38" l="1"/>
  <c r="F51"/>
  <c r="I51" s="1"/>
  <c r="I38"/>
  <c r="G66"/>
  <c r="H68"/>
  <c r="I68"/>
  <c r="G50"/>
  <c r="G64" s="1"/>
  <c r="G65" s="1"/>
  <c r="I12"/>
  <c r="H12"/>
  <c r="H34"/>
  <c r="I34"/>
  <c r="H14"/>
  <c r="E64"/>
  <c r="F64" s="1"/>
  <c r="H51" l="1"/>
  <c r="H66"/>
  <c r="I66"/>
  <c r="I50"/>
  <c r="H50"/>
  <c r="I11"/>
  <c r="H11"/>
  <c r="H65" l="1"/>
  <c r="I65"/>
  <c r="H64"/>
  <c r="I64"/>
</calcChain>
</file>

<file path=xl/sharedStrings.xml><?xml version="1.0" encoding="utf-8"?>
<sst xmlns="http://schemas.openxmlformats.org/spreadsheetml/2006/main" count="207" uniqueCount="138">
  <si>
    <t>Наименование субъекта: Акмолинский филиал Республиканского государственного предприятия на праве хозяйственного ведения "Казводхоз" КВР Министерства сельского хозяйства РК</t>
  </si>
  <si>
    <t>Отчет об исполнении тарифной сметы на услугу по регулированию поверхностного стока при помощи подпорных гидротехнических сооружений по Чаглинскому гидроузлу</t>
  </si>
  <si>
    <t xml:space="preserve">за 2016 год за </t>
  </si>
  <si>
    <t>№ п/п</t>
  </si>
  <si>
    <t>Наименование</t>
  </si>
  <si>
    <t>Утверждено уполномоченным органом за 2016 год.</t>
  </si>
  <si>
    <t xml:space="preserve">Отклонение </t>
  </si>
  <si>
    <t>(+,-)</t>
  </si>
  <si>
    <t>%</t>
  </si>
  <si>
    <t>I</t>
  </si>
  <si>
    <t>Затраты на производство и представление услуг-всего</t>
  </si>
  <si>
    <t>тыс.тенге</t>
  </si>
  <si>
    <t>1.</t>
  </si>
  <si>
    <t>Материальные затраты, всего</t>
  </si>
  <si>
    <t>1.1.</t>
  </si>
  <si>
    <t>Сырьё и материалы, всего</t>
  </si>
  <si>
    <t>1.2.</t>
  </si>
  <si>
    <t xml:space="preserve">ГСМ </t>
  </si>
  <si>
    <t>1.2.1.</t>
  </si>
  <si>
    <t>Бензин</t>
  </si>
  <si>
    <t>Аи 92</t>
  </si>
  <si>
    <t>объем</t>
  </si>
  <si>
    <t>л</t>
  </si>
  <si>
    <t>цена</t>
  </si>
  <si>
    <t>тенге</t>
  </si>
  <si>
    <t>Аи 80</t>
  </si>
  <si>
    <t>1.2.2.</t>
  </si>
  <si>
    <t>Дизильное топлива</t>
  </si>
  <si>
    <t>масла и смазки</t>
  </si>
  <si>
    <t>моторное мксло</t>
  </si>
  <si>
    <t>1.2.2.1.</t>
  </si>
  <si>
    <t>трансмисионное</t>
  </si>
  <si>
    <t>1.3.</t>
  </si>
  <si>
    <t>электроэнергия</t>
  </si>
  <si>
    <t>кВт</t>
  </si>
  <si>
    <t>1.4.</t>
  </si>
  <si>
    <t>запасные части</t>
  </si>
  <si>
    <t>2.</t>
  </si>
  <si>
    <t>Затраты на оплату труда, всего</t>
  </si>
  <si>
    <t>2.1.</t>
  </si>
  <si>
    <t>2.2.</t>
  </si>
  <si>
    <t>социальный налог</t>
  </si>
  <si>
    <t>3.</t>
  </si>
  <si>
    <t>Амортизация</t>
  </si>
  <si>
    <t>4.</t>
  </si>
  <si>
    <t>Прочие затараты, всего</t>
  </si>
  <si>
    <t>4.1.</t>
  </si>
  <si>
    <t>обслуживание видеонаблюдения</t>
  </si>
  <si>
    <t>4.2.</t>
  </si>
  <si>
    <t>охрана пультом</t>
  </si>
  <si>
    <t>4.3.</t>
  </si>
  <si>
    <t>командировки</t>
  </si>
  <si>
    <t>4.3.1.</t>
  </si>
  <si>
    <t xml:space="preserve">проживание </t>
  </si>
  <si>
    <t>4.3.2.</t>
  </si>
  <si>
    <t>за проезд</t>
  </si>
  <si>
    <t>4.3.3.</t>
  </si>
  <si>
    <t>суточные</t>
  </si>
  <si>
    <t>4.4.</t>
  </si>
  <si>
    <t>охрана труда и ТБ</t>
  </si>
  <si>
    <t>4.4.1.</t>
  </si>
  <si>
    <t>спец.одежда</t>
  </si>
  <si>
    <t>4.4.2.</t>
  </si>
  <si>
    <t>обязательное страхование ГПО владельцев ТС</t>
  </si>
  <si>
    <t>4.4.3.</t>
  </si>
  <si>
    <t>обязательное страхование работников</t>
  </si>
  <si>
    <t>4.4.4.</t>
  </si>
  <si>
    <t>обучение и проверка знаний по ТБ и ОТ</t>
  </si>
  <si>
    <t>II</t>
  </si>
  <si>
    <t>Расходы периода, всего</t>
  </si>
  <si>
    <t>5.</t>
  </si>
  <si>
    <t>Общие и административные расходы</t>
  </si>
  <si>
    <t>5.1.</t>
  </si>
  <si>
    <t>5.2.</t>
  </si>
  <si>
    <t>5.2.1.</t>
  </si>
  <si>
    <t>соц.отчисление</t>
  </si>
  <si>
    <t>5.2.2.</t>
  </si>
  <si>
    <t>соц.налог</t>
  </si>
  <si>
    <t>5.3.</t>
  </si>
  <si>
    <t>услуги банков</t>
  </si>
  <si>
    <t>5.4.</t>
  </si>
  <si>
    <t>канцтовары</t>
  </si>
  <si>
    <t>5.5.</t>
  </si>
  <si>
    <t>5.5.1.</t>
  </si>
  <si>
    <t>налоги на имущество</t>
  </si>
  <si>
    <t>5.5.2.</t>
  </si>
  <si>
    <t>земельный налог</t>
  </si>
  <si>
    <t>5.5.3.</t>
  </si>
  <si>
    <t>на транспорт</t>
  </si>
  <si>
    <t>5.5.4.</t>
  </si>
  <si>
    <t>плата в фонд охраны природы (от передвижных)</t>
  </si>
  <si>
    <t>5.6.</t>
  </si>
  <si>
    <t>хоз товары</t>
  </si>
  <si>
    <t>III</t>
  </si>
  <si>
    <t>Всего затрат</t>
  </si>
  <si>
    <t>IV</t>
  </si>
  <si>
    <t>Прибыль</t>
  </si>
  <si>
    <t>V</t>
  </si>
  <si>
    <t>Всего доходов</t>
  </si>
  <si>
    <t>VI</t>
  </si>
  <si>
    <t>Объем оказываемых услуг</t>
  </si>
  <si>
    <t>тыс.м3</t>
  </si>
  <si>
    <t>VII</t>
  </si>
  <si>
    <t>Тариф без НДС</t>
  </si>
  <si>
    <t>тенге/м3</t>
  </si>
  <si>
    <t>Справочно:</t>
  </si>
  <si>
    <t>Среднесписочная численность работников, всего</t>
  </si>
  <si>
    <t>человек</t>
  </si>
  <si>
    <t>6.1.</t>
  </si>
  <si>
    <t>производственного персонала</t>
  </si>
  <si>
    <t>6.2.</t>
  </si>
  <si>
    <t>административного персонала</t>
  </si>
  <si>
    <t>7.</t>
  </si>
  <si>
    <t>Среднемесячная заработная платаъ, всего</t>
  </si>
  <si>
    <t>7.1.</t>
  </si>
  <si>
    <t>7.2.</t>
  </si>
  <si>
    <t>И.о. директора</t>
  </si>
  <si>
    <t>Б.Базарбаев</t>
  </si>
  <si>
    <t>Главный Бухгалтер</t>
  </si>
  <si>
    <t>Г.Жуманова</t>
  </si>
  <si>
    <t>Начальник ПЭО</t>
  </si>
  <si>
    <t>Д.Жанмульдина</t>
  </si>
  <si>
    <t>Ф-л ТОО "Кокшетау Энерго Центр" Горэлектросети, объем</t>
  </si>
  <si>
    <t xml:space="preserve">Заработная плата </t>
  </si>
  <si>
    <t>Заработная плата административного и обслуживающего персонала</t>
  </si>
  <si>
    <t>1.2.5.</t>
  </si>
  <si>
    <t>Факт за  2016 год.</t>
  </si>
  <si>
    <t>Единица измерения</t>
  </si>
  <si>
    <t>Причины отклонения</t>
  </si>
  <si>
    <t>доб 97,69 с астаны</t>
  </si>
  <si>
    <t>Налоги</t>
  </si>
  <si>
    <t>удорожание стоимости цен на материалы</t>
  </si>
  <si>
    <t>за счет установки освещения на участок</t>
  </si>
  <si>
    <t>за счет выплаты больничных и компенсаций</t>
  </si>
  <si>
    <t>не было необходимости в проведении услуг</t>
  </si>
  <si>
    <t xml:space="preserve">увеличение поездок работников  </t>
  </si>
  <si>
    <t>увеличение цен поставщиков по гос.закупкам на спец.одежду</t>
  </si>
  <si>
    <t>уменьшение платежей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</si>
</sst>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"/>
    <numFmt numFmtId="166" formatCode="#,##0.0"/>
    <numFmt numFmtId="167" formatCode="0.000"/>
  </numFmts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2" fontId="1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166" fontId="3" fillId="2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6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4" fontId="3" fillId="2" borderId="0" xfId="0" applyNumberFormat="1" applyFont="1" applyFill="1" applyAlignment="1">
      <alignment vertical="center"/>
    </xf>
    <xf numFmtId="165" fontId="3" fillId="2" borderId="2" xfId="0" applyNumberFormat="1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167" fontId="3" fillId="2" borderId="0" xfId="0" applyNumberFormat="1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83"/>
  <sheetViews>
    <sheetView tabSelected="1" topLeftCell="B50" workbookViewId="0">
      <selection activeCell="N72" sqref="N72"/>
    </sheetView>
  </sheetViews>
  <sheetFormatPr defaultRowHeight="15.75" outlineLevelCol="1"/>
  <cols>
    <col min="1" max="1" width="0" style="3" hidden="1" customWidth="1"/>
    <col min="2" max="2" width="7.5703125" style="3" customWidth="1"/>
    <col min="3" max="3" width="42.28515625" style="3" customWidth="1"/>
    <col min="4" max="4" width="12.140625" style="3" customWidth="1"/>
    <col min="5" max="5" width="14.28515625" style="3" hidden="1" customWidth="1" outlineLevel="1"/>
    <col min="6" max="6" width="15.28515625" style="3" customWidth="1" collapsed="1"/>
    <col min="7" max="7" width="12.140625" style="3" customWidth="1"/>
    <col min="8" max="8" width="11" style="3" customWidth="1"/>
    <col min="9" max="9" width="9.28515625" style="3" customWidth="1"/>
    <col min="10" max="10" width="33.28515625" style="3" customWidth="1"/>
    <col min="11" max="11" width="0" style="3" hidden="1" customWidth="1"/>
    <col min="12" max="12" width="9.140625" style="3"/>
    <col min="13" max="13" width="11.28515625" style="3" bestFit="1" customWidth="1"/>
    <col min="14" max="14" width="11.5703125" style="3" bestFit="1" customWidth="1"/>
    <col min="15" max="248" width="9.140625" style="3"/>
    <col min="249" max="249" width="0" style="3" hidden="1" customWidth="1"/>
    <col min="250" max="250" width="6.42578125" style="3" customWidth="1"/>
    <col min="251" max="251" width="42.28515625" style="3" customWidth="1"/>
    <col min="252" max="252" width="12.140625" style="3" customWidth="1"/>
    <col min="253" max="253" width="14.28515625" style="3" customWidth="1"/>
    <col min="254" max="254" width="17.42578125" style="3" customWidth="1"/>
    <col min="255" max="255" width="12.140625" style="3" customWidth="1"/>
    <col min="256" max="256" width="11" style="3" customWidth="1"/>
    <col min="257" max="257" width="9.28515625" style="3" customWidth="1"/>
    <col min="258" max="259" width="8" style="3" customWidth="1"/>
    <col min="260" max="260" width="11.85546875" style="3" bestFit="1" customWidth="1"/>
    <col min="261" max="504" width="9.140625" style="3"/>
    <col min="505" max="505" width="0" style="3" hidden="1" customWidth="1"/>
    <col min="506" max="506" width="6.42578125" style="3" customWidth="1"/>
    <col min="507" max="507" width="42.28515625" style="3" customWidth="1"/>
    <col min="508" max="508" width="12.140625" style="3" customWidth="1"/>
    <col min="509" max="509" width="14.28515625" style="3" customWidth="1"/>
    <col min="510" max="510" width="17.42578125" style="3" customWidth="1"/>
    <col min="511" max="511" width="12.140625" style="3" customWidth="1"/>
    <col min="512" max="512" width="11" style="3" customWidth="1"/>
    <col min="513" max="513" width="9.28515625" style="3" customWidth="1"/>
    <col min="514" max="515" width="8" style="3" customWidth="1"/>
    <col min="516" max="516" width="11.85546875" style="3" bestFit="1" customWidth="1"/>
    <col min="517" max="760" width="9.140625" style="3"/>
    <col min="761" max="761" width="0" style="3" hidden="1" customWidth="1"/>
    <col min="762" max="762" width="6.42578125" style="3" customWidth="1"/>
    <col min="763" max="763" width="42.28515625" style="3" customWidth="1"/>
    <col min="764" max="764" width="12.140625" style="3" customWidth="1"/>
    <col min="765" max="765" width="14.28515625" style="3" customWidth="1"/>
    <col min="766" max="766" width="17.42578125" style="3" customWidth="1"/>
    <col min="767" max="767" width="12.140625" style="3" customWidth="1"/>
    <col min="768" max="768" width="11" style="3" customWidth="1"/>
    <col min="769" max="769" width="9.28515625" style="3" customWidth="1"/>
    <col min="770" max="771" width="8" style="3" customWidth="1"/>
    <col min="772" max="772" width="11.85546875" style="3" bestFit="1" customWidth="1"/>
    <col min="773" max="1016" width="9.140625" style="3"/>
    <col min="1017" max="1017" width="0" style="3" hidden="1" customWidth="1"/>
    <col min="1018" max="1018" width="6.42578125" style="3" customWidth="1"/>
    <col min="1019" max="1019" width="42.28515625" style="3" customWidth="1"/>
    <col min="1020" max="1020" width="12.140625" style="3" customWidth="1"/>
    <col min="1021" max="1021" width="14.28515625" style="3" customWidth="1"/>
    <col min="1022" max="1022" width="17.42578125" style="3" customWidth="1"/>
    <col min="1023" max="1023" width="12.140625" style="3" customWidth="1"/>
    <col min="1024" max="1024" width="11" style="3" customWidth="1"/>
    <col min="1025" max="1025" width="9.28515625" style="3" customWidth="1"/>
    <col min="1026" max="1027" width="8" style="3" customWidth="1"/>
    <col min="1028" max="1028" width="11.85546875" style="3" bestFit="1" customWidth="1"/>
    <col min="1029" max="1272" width="9.140625" style="3"/>
    <col min="1273" max="1273" width="0" style="3" hidden="1" customWidth="1"/>
    <col min="1274" max="1274" width="6.42578125" style="3" customWidth="1"/>
    <col min="1275" max="1275" width="42.28515625" style="3" customWidth="1"/>
    <col min="1276" max="1276" width="12.140625" style="3" customWidth="1"/>
    <col min="1277" max="1277" width="14.28515625" style="3" customWidth="1"/>
    <col min="1278" max="1278" width="17.42578125" style="3" customWidth="1"/>
    <col min="1279" max="1279" width="12.140625" style="3" customWidth="1"/>
    <col min="1280" max="1280" width="11" style="3" customWidth="1"/>
    <col min="1281" max="1281" width="9.28515625" style="3" customWidth="1"/>
    <col min="1282" max="1283" width="8" style="3" customWidth="1"/>
    <col min="1284" max="1284" width="11.85546875" style="3" bestFit="1" customWidth="1"/>
    <col min="1285" max="1528" width="9.140625" style="3"/>
    <col min="1529" max="1529" width="0" style="3" hidden="1" customWidth="1"/>
    <col min="1530" max="1530" width="6.42578125" style="3" customWidth="1"/>
    <col min="1531" max="1531" width="42.28515625" style="3" customWidth="1"/>
    <col min="1532" max="1532" width="12.140625" style="3" customWidth="1"/>
    <col min="1533" max="1533" width="14.28515625" style="3" customWidth="1"/>
    <col min="1534" max="1534" width="17.42578125" style="3" customWidth="1"/>
    <col min="1535" max="1535" width="12.140625" style="3" customWidth="1"/>
    <col min="1536" max="1536" width="11" style="3" customWidth="1"/>
    <col min="1537" max="1537" width="9.28515625" style="3" customWidth="1"/>
    <col min="1538" max="1539" width="8" style="3" customWidth="1"/>
    <col min="1540" max="1540" width="11.85546875" style="3" bestFit="1" customWidth="1"/>
    <col min="1541" max="1784" width="9.140625" style="3"/>
    <col min="1785" max="1785" width="0" style="3" hidden="1" customWidth="1"/>
    <col min="1786" max="1786" width="6.42578125" style="3" customWidth="1"/>
    <col min="1787" max="1787" width="42.28515625" style="3" customWidth="1"/>
    <col min="1788" max="1788" width="12.140625" style="3" customWidth="1"/>
    <col min="1789" max="1789" width="14.28515625" style="3" customWidth="1"/>
    <col min="1790" max="1790" width="17.42578125" style="3" customWidth="1"/>
    <col min="1791" max="1791" width="12.140625" style="3" customWidth="1"/>
    <col min="1792" max="1792" width="11" style="3" customWidth="1"/>
    <col min="1793" max="1793" width="9.28515625" style="3" customWidth="1"/>
    <col min="1794" max="1795" width="8" style="3" customWidth="1"/>
    <col min="1796" max="1796" width="11.85546875" style="3" bestFit="1" customWidth="1"/>
    <col min="1797" max="2040" width="9.140625" style="3"/>
    <col min="2041" max="2041" width="0" style="3" hidden="1" customWidth="1"/>
    <col min="2042" max="2042" width="6.42578125" style="3" customWidth="1"/>
    <col min="2043" max="2043" width="42.28515625" style="3" customWidth="1"/>
    <col min="2044" max="2044" width="12.140625" style="3" customWidth="1"/>
    <col min="2045" max="2045" width="14.28515625" style="3" customWidth="1"/>
    <col min="2046" max="2046" width="17.42578125" style="3" customWidth="1"/>
    <col min="2047" max="2047" width="12.140625" style="3" customWidth="1"/>
    <col min="2048" max="2048" width="11" style="3" customWidth="1"/>
    <col min="2049" max="2049" width="9.28515625" style="3" customWidth="1"/>
    <col min="2050" max="2051" width="8" style="3" customWidth="1"/>
    <col min="2052" max="2052" width="11.85546875" style="3" bestFit="1" customWidth="1"/>
    <col min="2053" max="2296" width="9.140625" style="3"/>
    <col min="2297" max="2297" width="0" style="3" hidden="1" customWidth="1"/>
    <col min="2298" max="2298" width="6.42578125" style="3" customWidth="1"/>
    <col min="2299" max="2299" width="42.28515625" style="3" customWidth="1"/>
    <col min="2300" max="2300" width="12.140625" style="3" customWidth="1"/>
    <col min="2301" max="2301" width="14.28515625" style="3" customWidth="1"/>
    <col min="2302" max="2302" width="17.42578125" style="3" customWidth="1"/>
    <col min="2303" max="2303" width="12.140625" style="3" customWidth="1"/>
    <col min="2304" max="2304" width="11" style="3" customWidth="1"/>
    <col min="2305" max="2305" width="9.28515625" style="3" customWidth="1"/>
    <col min="2306" max="2307" width="8" style="3" customWidth="1"/>
    <col min="2308" max="2308" width="11.85546875" style="3" bestFit="1" customWidth="1"/>
    <col min="2309" max="2552" width="9.140625" style="3"/>
    <col min="2553" max="2553" width="0" style="3" hidden="1" customWidth="1"/>
    <col min="2554" max="2554" width="6.42578125" style="3" customWidth="1"/>
    <col min="2555" max="2555" width="42.28515625" style="3" customWidth="1"/>
    <col min="2556" max="2556" width="12.140625" style="3" customWidth="1"/>
    <col min="2557" max="2557" width="14.28515625" style="3" customWidth="1"/>
    <col min="2558" max="2558" width="17.42578125" style="3" customWidth="1"/>
    <col min="2559" max="2559" width="12.140625" style="3" customWidth="1"/>
    <col min="2560" max="2560" width="11" style="3" customWidth="1"/>
    <col min="2561" max="2561" width="9.28515625" style="3" customWidth="1"/>
    <col min="2562" max="2563" width="8" style="3" customWidth="1"/>
    <col min="2564" max="2564" width="11.85546875" style="3" bestFit="1" customWidth="1"/>
    <col min="2565" max="2808" width="9.140625" style="3"/>
    <col min="2809" max="2809" width="0" style="3" hidden="1" customWidth="1"/>
    <col min="2810" max="2810" width="6.42578125" style="3" customWidth="1"/>
    <col min="2811" max="2811" width="42.28515625" style="3" customWidth="1"/>
    <col min="2812" max="2812" width="12.140625" style="3" customWidth="1"/>
    <col min="2813" max="2813" width="14.28515625" style="3" customWidth="1"/>
    <col min="2814" max="2814" width="17.42578125" style="3" customWidth="1"/>
    <col min="2815" max="2815" width="12.140625" style="3" customWidth="1"/>
    <col min="2816" max="2816" width="11" style="3" customWidth="1"/>
    <col min="2817" max="2817" width="9.28515625" style="3" customWidth="1"/>
    <col min="2818" max="2819" width="8" style="3" customWidth="1"/>
    <col min="2820" max="2820" width="11.85546875" style="3" bestFit="1" customWidth="1"/>
    <col min="2821" max="3064" width="9.140625" style="3"/>
    <col min="3065" max="3065" width="0" style="3" hidden="1" customWidth="1"/>
    <col min="3066" max="3066" width="6.42578125" style="3" customWidth="1"/>
    <col min="3067" max="3067" width="42.28515625" style="3" customWidth="1"/>
    <col min="3068" max="3068" width="12.140625" style="3" customWidth="1"/>
    <col min="3069" max="3069" width="14.28515625" style="3" customWidth="1"/>
    <col min="3070" max="3070" width="17.42578125" style="3" customWidth="1"/>
    <col min="3071" max="3071" width="12.140625" style="3" customWidth="1"/>
    <col min="3072" max="3072" width="11" style="3" customWidth="1"/>
    <col min="3073" max="3073" width="9.28515625" style="3" customWidth="1"/>
    <col min="3074" max="3075" width="8" style="3" customWidth="1"/>
    <col min="3076" max="3076" width="11.85546875" style="3" bestFit="1" customWidth="1"/>
    <col min="3077" max="3320" width="9.140625" style="3"/>
    <col min="3321" max="3321" width="0" style="3" hidden="1" customWidth="1"/>
    <col min="3322" max="3322" width="6.42578125" style="3" customWidth="1"/>
    <col min="3323" max="3323" width="42.28515625" style="3" customWidth="1"/>
    <col min="3324" max="3324" width="12.140625" style="3" customWidth="1"/>
    <col min="3325" max="3325" width="14.28515625" style="3" customWidth="1"/>
    <col min="3326" max="3326" width="17.42578125" style="3" customWidth="1"/>
    <col min="3327" max="3327" width="12.140625" style="3" customWidth="1"/>
    <col min="3328" max="3328" width="11" style="3" customWidth="1"/>
    <col min="3329" max="3329" width="9.28515625" style="3" customWidth="1"/>
    <col min="3330" max="3331" width="8" style="3" customWidth="1"/>
    <col min="3332" max="3332" width="11.85546875" style="3" bestFit="1" customWidth="1"/>
    <col min="3333" max="3576" width="9.140625" style="3"/>
    <col min="3577" max="3577" width="0" style="3" hidden="1" customWidth="1"/>
    <col min="3578" max="3578" width="6.42578125" style="3" customWidth="1"/>
    <col min="3579" max="3579" width="42.28515625" style="3" customWidth="1"/>
    <col min="3580" max="3580" width="12.140625" style="3" customWidth="1"/>
    <col min="3581" max="3581" width="14.28515625" style="3" customWidth="1"/>
    <col min="3582" max="3582" width="17.42578125" style="3" customWidth="1"/>
    <col min="3583" max="3583" width="12.140625" style="3" customWidth="1"/>
    <col min="3584" max="3584" width="11" style="3" customWidth="1"/>
    <col min="3585" max="3585" width="9.28515625" style="3" customWidth="1"/>
    <col min="3586" max="3587" width="8" style="3" customWidth="1"/>
    <col min="3588" max="3588" width="11.85546875" style="3" bestFit="1" customWidth="1"/>
    <col min="3589" max="3832" width="9.140625" style="3"/>
    <col min="3833" max="3833" width="0" style="3" hidden="1" customWidth="1"/>
    <col min="3834" max="3834" width="6.42578125" style="3" customWidth="1"/>
    <col min="3835" max="3835" width="42.28515625" style="3" customWidth="1"/>
    <col min="3836" max="3836" width="12.140625" style="3" customWidth="1"/>
    <col min="3837" max="3837" width="14.28515625" style="3" customWidth="1"/>
    <col min="3838" max="3838" width="17.42578125" style="3" customWidth="1"/>
    <col min="3839" max="3839" width="12.140625" style="3" customWidth="1"/>
    <col min="3840" max="3840" width="11" style="3" customWidth="1"/>
    <col min="3841" max="3841" width="9.28515625" style="3" customWidth="1"/>
    <col min="3842" max="3843" width="8" style="3" customWidth="1"/>
    <col min="3844" max="3844" width="11.85546875" style="3" bestFit="1" customWidth="1"/>
    <col min="3845" max="4088" width="9.140625" style="3"/>
    <col min="4089" max="4089" width="0" style="3" hidden="1" customWidth="1"/>
    <col min="4090" max="4090" width="6.42578125" style="3" customWidth="1"/>
    <col min="4091" max="4091" width="42.28515625" style="3" customWidth="1"/>
    <col min="4092" max="4092" width="12.140625" style="3" customWidth="1"/>
    <col min="4093" max="4093" width="14.28515625" style="3" customWidth="1"/>
    <col min="4094" max="4094" width="17.42578125" style="3" customWidth="1"/>
    <col min="4095" max="4095" width="12.140625" style="3" customWidth="1"/>
    <col min="4096" max="4096" width="11" style="3" customWidth="1"/>
    <col min="4097" max="4097" width="9.28515625" style="3" customWidth="1"/>
    <col min="4098" max="4099" width="8" style="3" customWidth="1"/>
    <col min="4100" max="4100" width="11.85546875" style="3" bestFit="1" customWidth="1"/>
    <col min="4101" max="4344" width="9.140625" style="3"/>
    <col min="4345" max="4345" width="0" style="3" hidden="1" customWidth="1"/>
    <col min="4346" max="4346" width="6.42578125" style="3" customWidth="1"/>
    <col min="4347" max="4347" width="42.28515625" style="3" customWidth="1"/>
    <col min="4348" max="4348" width="12.140625" style="3" customWidth="1"/>
    <col min="4349" max="4349" width="14.28515625" style="3" customWidth="1"/>
    <col min="4350" max="4350" width="17.42578125" style="3" customWidth="1"/>
    <col min="4351" max="4351" width="12.140625" style="3" customWidth="1"/>
    <col min="4352" max="4352" width="11" style="3" customWidth="1"/>
    <col min="4353" max="4353" width="9.28515625" style="3" customWidth="1"/>
    <col min="4354" max="4355" width="8" style="3" customWidth="1"/>
    <col min="4356" max="4356" width="11.85546875" style="3" bestFit="1" customWidth="1"/>
    <col min="4357" max="4600" width="9.140625" style="3"/>
    <col min="4601" max="4601" width="0" style="3" hidden="1" customWidth="1"/>
    <col min="4602" max="4602" width="6.42578125" style="3" customWidth="1"/>
    <col min="4603" max="4603" width="42.28515625" style="3" customWidth="1"/>
    <col min="4604" max="4604" width="12.140625" style="3" customWidth="1"/>
    <col min="4605" max="4605" width="14.28515625" style="3" customWidth="1"/>
    <col min="4606" max="4606" width="17.42578125" style="3" customWidth="1"/>
    <col min="4607" max="4607" width="12.140625" style="3" customWidth="1"/>
    <col min="4608" max="4608" width="11" style="3" customWidth="1"/>
    <col min="4609" max="4609" width="9.28515625" style="3" customWidth="1"/>
    <col min="4610" max="4611" width="8" style="3" customWidth="1"/>
    <col min="4612" max="4612" width="11.85546875" style="3" bestFit="1" customWidth="1"/>
    <col min="4613" max="4856" width="9.140625" style="3"/>
    <col min="4857" max="4857" width="0" style="3" hidden="1" customWidth="1"/>
    <col min="4858" max="4858" width="6.42578125" style="3" customWidth="1"/>
    <col min="4859" max="4859" width="42.28515625" style="3" customWidth="1"/>
    <col min="4860" max="4860" width="12.140625" style="3" customWidth="1"/>
    <col min="4861" max="4861" width="14.28515625" style="3" customWidth="1"/>
    <col min="4862" max="4862" width="17.42578125" style="3" customWidth="1"/>
    <col min="4863" max="4863" width="12.140625" style="3" customWidth="1"/>
    <col min="4864" max="4864" width="11" style="3" customWidth="1"/>
    <col min="4865" max="4865" width="9.28515625" style="3" customWidth="1"/>
    <col min="4866" max="4867" width="8" style="3" customWidth="1"/>
    <col min="4868" max="4868" width="11.85546875" style="3" bestFit="1" customWidth="1"/>
    <col min="4869" max="5112" width="9.140625" style="3"/>
    <col min="5113" max="5113" width="0" style="3" hidden="1" customWidth="1"/>
    <col min="5114" max="5114" width="6.42578125" style="3" customWidth="1"/>
    <col min="5115" max="5115" width="42.28515625" style="3" customWidth="1"/>
    <col min="5116" max="5116" width="12.140625" style="3" customWidth="1"/>
    <col min="5117" max="5117" width="14.28515625" style="3" customWidth="1"/>
    <col min="5118" max="5118" width="17.42578125" style="3" customWidth="1"/>
    <col min="5119" max="5119" width="12.140625" style="3" customWidth="1"/>
    <col min="5120" max="5120" width="11" style="3" customWidth="1"/>
    <col min="5121" max="5121" width="9.28515625" style="3" customWidth="1"/>
    <col min="5122" max="5123" width="8" style="3" customWidth="1"/>
    <col min="5124" max="5124" width="11.85546875" style="3" bestFit="1" customWidth="1"/>
    <col min="5125" max="5368" width="9.140625" style="3"/>
    <col min="5369" max="5369" width="0" style="3" hidden="1" customWidth="1"/>
    <col min="5370" max="5370" width="6.42578125" style="3" customWidth="1"/>
    <col min="5371" max="5371" width="42.28515625" style="3" customWidth="1"/>
    <col min="5372" max="5372" width="12.140625" style="3" customWidth="1"/>
    <col min="5373" max="5373" width="14.28515625" style="3" customWidth="1"/>
    <col min="5374" max="5374" width="17.42578125" style="3" customWidth="1"/>
    <col min="5375" max="5375" width="12.140625" style="3" customWidth="1"/>
    <col min="5376" max="5376" width="11" style="3" customWidth="1"/>
    <col min="5377" max="5377" width="9.28515625" style="3" customWidth="1"/>
    <col min="5378" max="5379" width="8" style="3" customWidth="1"/>
    <col min="5380" max="5380" width="11.85546875" style="3" bestFit="1" customWidth="1"/>
    <col min="5381" max="5624" width="9.140625" style="3"/>
    <col min="5625" max="5625" width="0" style="3" hidden="1" customWidth="1"/>
    <col min="5626" max="5626" width="6.42578125" style="3" customWidth="1"/>
    <col min="5627" max="5627" width="42.28515625" style="3" customWidth="1"/>
    <col min="5628" max="5628" width="12.140625" style="3" customWidth="1"/>
    <col min="5629" max="5629" width="14.28515625" style="3" customWidth="1"/>
    <col min="5630" max="5630" width="17.42578125" style="3" customWidth="1"/>
    <col min="5631" max="5631" width="12.140625" style="3" customWidth="1"/>
    <col min="5632" max="5632" width="11" style="3" customWidth="1"/>
    <col min="5633" max="5633" width="9.28515625" style="3" customWidth="1"/>
    <col min="5634" max="5635" width="8" style="3" customWidth="1"/>
    <col min="5636" max="5636" width="11.85546875" style="3" bestFit="1" customWidth="1"/>
    <col min="5637" max="5880" width="9.140625" style="3"/>
    <col min="5881" max="5881" width="0" style="3" hidden="1" customWidth="1"/>
    <col min="5882" max="5882" width="6.42578125" style="3" customWidth="1"/>
    <col min="5883" max="5883" width="42.28515625" style="3" customWidth="1"/>
    <col min="5884" max="5884" width="12.140625" style="3" customWidth="1"/>
    <col min="5885" max="5885" width="14.28515625" style="3" customWidth="1"/>
    <col min="5886" max="5886" width="17.42578125" style="3" customWidth="1"/>
    <col min="5887" max="5887" width="12.140625" style="3" customWidth="1"/>
    <col min="5888" max="5888" width="11" style="3" customWidth="1"/>
    <col min="5889" max="5889" width="9.28515625" style="3" customWidth="1"/>
    <col min="5890" max="5891" width="8" style="3" customWidth="1"/>
    <col min="5892" max="5892" width="11.85546875" style="3" bestFit="1" customWidth="1"/>
    <col min="5893" max="6136" width="9.140625" style="3"/>
    <col min="6137" max="6137" width="0" style="3" hidden="1" customWidth="1"/>
    <col min="6138" max="6138" width="6.42578125" style="3" customWidth="1"/>
    <col min="6139" max="6139" width="42.28515625" style="3" customWidth="1"/>
    <col min="6140" max="6140" width="12.140625" style="3" customWidth="1"/>
    <col min="6141" max="6141" width="14.28515625" style="3" customWidth="1"/>
    <col min="6142" max="6142" width="17.42578125" style="3" customWidth="1"/>
    <col min="6143" max="6143" width="12.140625" style="3" customWidth="1"/>
    <col min="6144" max="6144" width="11" style="3" customWidth="1"/>
    <col min="6145" max="6145" width="9.28515625" style="3" customWidth="1"/>
    <col min="6146" max="6147" width="8" style="3" customWidth="1"/>
    <col min="6148" max="6148" width="11.85546875" style="3" bestFit="1" customWidth="1"/>
    <col min="6149" max="6392" width="9.140625" style="3"/>
    <col min="6393" max="6393" width="0" style="3" hidden="1" customWidth="1"/>
    <col min="6394" max="6394" width="6.42578125" style="3" customWidth="1"/>
    <col min="6395" max="6395" width="42.28515625" style="3" customWidth="1"/>
    <col min="6396" max="6396" width="12.140625" style="3" customWidth="1"/>
    <col min="6397" max="6397" width="14.28515625" style="3" customWidth="1"/>
    <col min="6398" max="6398" width="17.42578125" style="3" customWidth="1"/>
    <col min="6399" max="6399" width="12.140625" style="3" customWidth="1"/>
    <col min="6400" max="6400" width="11" style="3" customWidth="1"/>
    <col min="6401" max="6401" width="9.28515625" style="3" customWidth="1"/>
    <col min="6402" max="6403" width="8" style="3" customWidth="1"/>
    <col min="6404" max="6404" width="11.85546875" style="3" bestFit="1" customWidth="1"/>
    <col min="6405" max="6648" width="9.140625" style="3"/>
    <col min="6649" max="6649" width="0" style="3" hidden="1" customWidth="1"/>
    <col min="6650" max="6650" width="6.42578125" style="3" customWidth="1"/>
    <col min="6651" max="6651" width="42.28515625" style="3" customWidth="1"/>
    <col min="6652" max="6652" width="12.140625" style="3" customWidth="1"/>
    <col min="6653" max="6653" width="14.28515625" style="3" customWidth="1"/>
    <col min="6654" max="6654" width="17.42578125" style="3" customWidth="1"/>
    <col min="6655" max="6655" width="12.140625" style="3" customWidth="1"/>
    <col min="6656" max="6656" width="11" style="3" customWidth="1"/>
    <col min="6657" max="6657" width="9.28515625" style="3" customWidth="1"/>
    <col min="6658" max="6659" width="8" style="3" customWidth="1"/>
    <col min="6660" max="6660" width="11.85546875" style="3" bestFit="1" customWidth="1"/>
    <col min="6661" max="6904" width="9.140625" style="3"/>
    <col min="6905" max="6905" width="0" style="3" hidden="1" customWidth="1"/>
    <col min="6906" max="6906" width="6.42578125" style="3" customWidth="1"/>
    <col min="6907" max="6907" width="42.28515625" style="3" customWidth="1"/>
    <col min="6908" max="6908" width="12.140625" style="3" customWidth="1"/>
    <col min="6909" max="6909" width="14.28515625" style="3" customWidth="1"/>
    <col min="6910" max="6910" width="17.42578125" style="3" customWidth="1"/>
    <col min="6911" max="6911" width="12.140625" style="3" customWidth="1"/>
    <col min="6912" max="6912" width="11" style="3" customWidth="1"/>
    <col min="6913" max="6913" width="9.28515625" style="3" customWidth="1"/>
    <col min="6914" max="6915" width="8" style="3" customWidth="1"/>
    <col min="6916" max="6916" width="11.85546875" style="3" bestFit="1" customWidth="1"/>
    <col min="6917" max="7160" width="9.140625" style="3"/>
    <col min="7161" max="7161" width="0" style="3" hidden="1" customWidth="1"/>
    <col min="7162" max="7162" width="6.42578125" style="3" customWidth="1"/>
    <col min="7163" max="7163" width="42.28515625" style="3" customWidth="1"/>
    <col min="7164" max="7164" width="12.140625" style="3" customWidth="1"/>
    <col min="7165" max="7165" width="14.28515625" style="3" customWidth="1"/>
    <col min="7166" max="7166" width="17.42578125" style="3" customWidth="1"/>
    <col min="7167" max="7167" width="12.140625" style="3" customWidth="1"/>
    <col min="7168" max="7168" width="11" style="3" customWidth="1"/>
    <col min="7169" max="7169" width="9.28515625" style="3" customWidth="1"/>
    <col min="7170" max="7171" width="8" style="3" customWidth="1"/>
    <col min="7172" max="7172" width="11.85546875" style="3" bestFit="1" customWidth="1"/>
    <col min="7173" max="7416" width="9.140625" style="3"/>
    <col min="7417" max="7417" width="0" style="3" hidden="1" customWidth="1"/>
    <col min="7418" max="7418" width="6.42578125" style="3" customWidth="1"/>
    <col min="7419" max="7419" width="42.28515625" style="3" customWidth="1"/>
    <col min="7420" max="7420" width="12.140625" style="3" customWidth="1"/>
    <col min="7421" max="7421" width="14.28515625" style="3" customWidth="1"/>
    <col min="7422" max="7422" width="17.42578125" style="3" customWidth="1"/>
    <col min="7423" max="7423" width="12.140625" style="3" customWidth="1"/>
    <col min="7424" max="7424" width="11" style="3" customWidth="1"/>
    <col min="7425" max="7425" width="9.28515625" style="3" customWidth="1"/>
    <col min="7426" max="7427" width="8" style="3" customWidth="1"/>
    <col min="7428" max="7428" width="11.85546875" style="3" bestFit="1" customWidth="1"/>
    <col min="7429" max="7672" width="9.140625" style="3"/>
    <col min="7673" max="7673" width="0" style="3" hidden="1" customWidth="1"/>
    <col min="7674" max="7674" width="6.42578125" style="3" customWidth="1"/>
    <col min="7675" max="7675" width="42.28515625" style="3" customWidth="1"/>
    <col min="7676" max="7676" width="12.140625" style="3" customWidth="1"/>
    <col min="7677" max="7677" width="14.28515625" style="3" customWidth="1"/>
    <col min="7678" max="7678" width="17.42578125" style="3" customWidth="1"/>
    <col min="7679" max="7679" width="12.140625" style="3" customWidth="1"/>
    <col min="7680" max="7680" width="11" style="3" customWidth="1"/>
    <col min="7681" max="7681" width="9.28515625" style="3" customWidth="1"/>
    <col min="7682" max="7683" width="8" style="3" customWidth="1"/>
    <col min="7684" max="7684" width="11.85546875" style="3" bestFit="1" customWidth="1"/>
    <col min="7685" max="7928" width="9.140625" style="3"/>
    <col min="7929" max="7929" width="0" style="3" hidden="1" customWidth="1"/>
    <col min="7930" max="7930" width="6.42578125" style="3" customWidth="1"/>
    <col min="7931" max="7931" width="42.28515625" style="3" customWidth="1"/>
    <col min="7932" max="7932" width="12.140625" style="3" customWidth="1"/>
    <col min="7933" max="7933" width="14.28515625" style="3" customWidth="1"/>
    <col min="7934" max="7934" width="17.42578125" style="3" customWidth="1"/>
    <col min="7935" max="7935" width="12.140625" style="3" customWidth="1"/>
    <col min="7936" max="7936" width="11" style="3" customWidth="1"/>
    <col min="7937" max="7937" width="9.28515625" style="3" customWidth="1"/>
    <col min="7938" max="7939" width="8" style="3" customWidth="1"/>
    <col min="7940" max="7940" width="11.85546875" style="3" bestFit="1" customWidth="1"/>
    <col min="7941" max="8184" width="9.140625" style="3"/>
    <col min="8185" max="8185" width="0" style="3" hidden="1" customWidth="1"/>
    <col min="8186" max="8186" width="6.42578125" style="3" customWidth="1"/>
    <col min="8187" max="8187" width="42.28515625" style="3" customWidth="1"/>
    <col min="8188" max="8188" width="12.140625" style="3" customWidth="1"/>
    <col min="8189" max="8189" width="14.28515625" style="3" customWidth="1"/>
    <col min="8190" max="8190" width="17.42578125" style="3" customWidth="1"/>
    <col min="8191" max="8191" width="12.140625" style="3" customWidth="1"/>
    <col min="8192" max="8192" width="11" style="3" customWidth="1"/>
    <col min="8193" max="8193" width="9.28515625" style="3" customWidth="1"/>
    <col min="8194" max="8195" width="8" style="3" customWidth="1"/>
    <col min="8196" max="8196" width="11.85546875" style="3" bestFit="1" customWidth="1"/>
    <col min="8197" max="8440" width="9.140625" style="3"/>
    <col min="8441" max="8441" width="0" style="3" hidden="1" customWidth="1"/>
    <col min="8442" max="8442" width="6.42578125" style="3" customWidth="1"/>
    <col min="8443" max="8443" width="42.28515625" style="3" customWidth="1"/>
    <col min="8444" max="8444" width="12.140625" style="3" customWidth="1"/>
    <col min="8445" max="8445" width="14.28515625" style="3" customWidth="1"/>
    <col min="8446" max="8446" width="17.42578125" style="3" customWidth="1"/>
    <col min="8447" max="8447" width="12.140625" style="3" customWidth="1"/>
    <col min="8448" max="8448" width="11" style="3" customWidth="1"/>
    <col min="8449" max="8449" width="9.28515625" style="3" customWidth="1"/>
    <col min="8450" max="8451" width="8" style="3" customWidth="1"/>
    <col min="8452" max="8452" width="11.85546875" style="3" bestFit="1" customWidth="1"/>
    <col min="8453" max="8696" width="9.140625" style="3"/>
    <col min="8697" max="8697" width="0" style="3" hidden="1" customWidth="1"/>
    <col min="8698" max="8698" width="6.42578125" style="3" customWidth="1"/>
    <col min="8699" max="8699" width="42.28515625" style="3" customWidth="1"/>
    <col min="8700" max="8700" width="12.140625" style="3" customWidth="1"/>
    <col min="8701" max="8701" width="14.28515625" style="3" customWidth="1"/>
    <col min="8702" max="8702" width="17.42578125" style="3" customWidth="1"/>
    <col min="8703" max="8703" width="12.140625" style="3" customWidth="1"/>
    <col min="8704" max="8704" width="11" style="3" customWidth="1"/>
    <col min="8705" max="8705" width="9.28515625" style="3" customWidth="1"/>
    <col min="8706" max="8707" width="8" style="3" customWidth="1"/>
    <col min="8708" max="8708" width="11.85546875" style="3" bestFit="1" customWidth="1"/>
    <col min="8709" max="8952" width="9.140625" style="3"/>
    <col min="8953" max="8953" width="0" style="3" hidden="1" customWidth="1"/>
    <col min="8954" max="8954" width="6.42578125" style="3" customWidth="1"/>
    <col min="8955" max="8955" width="42.28515625" style="3" customWidth="1"/>
    <col min="8956" max="8956" width="12.140625" style="3" customWidth="1"/>
    <col min="8957" max="8957" width="14.28515625" style="3" customWidth="1"/>
    <col min="8958" max="8958" width="17.42578125" style="3" customWidth="1"/>
    <col min="8959" max="8959" width="12.140625" style="3" customWidth="1"/>
    <col min="8960" max="8960" width="11" style="3" customWidth="1"/>
    <col min="8961" max="8961" width="9.28515625" style="3" customWidth="1"/>
    <col min="8962" max="8963" width="8" style="3" customWidth="1"/>
    <col min="8964" max="8964" width="11.85546875" style="3" bestFit="1" customWidth="1"/>
    <col min="8965" max="9208" width="9.140625" style="3"/>
    <col min="9209" max="9209" width="0" style="3" hidden="1" customWidth="1"/>
    <col min="9210" max="9210" width="6.42578125" style="3" customWidth="1"/>
    <col min="9211" max="9211" width="42.28515625" style="3" customWidth="1"/>
    <col min="9212" max="9212" width="12.140625" style="3" customWidth="1"/>
    <col min="9213" max="9213" width="14.28515625" style="3" customWidth="1"/>
    <col min="9214" max="9214" width="17.42578125" style="3" customWidth="1"/>
    <col min="9215" max="9215" width="12.140625" style="3" customWidth="1"/>
    <col min="9216" max="9216" width="11" style="3" customWidth="1"/>
    <col min="9217" max="9217" width="9.28515625" style="3" customWidth="1"/>
    <col min="9218" max="9219" width="8" style="3" customWidth="1"/>
    <col min="9220" max="9220" width="11.85546875" style="3" bestFit="1" customWidth="1"/>
    <col min="9221" max="9464" width="9.140625" style="3"/>
    <col min="9465" max="9465" width="0" style="3" hidden="1" customWidth="1"/>
    <col min="9466" max="9466" width="6.42578125" style="3" customWidth="1"/>
    <col min="9467" max="9467" width="42.28515625" style="3" customWidth="1"/>
    <col min="9468" max="9468" width="12.140625" style="3" customWidth="1"/>
    <col min="9469" max="9469" width="14.28515625" style="3" customWidth="1"/>
    <col min="9470" max="9470" width="17.42578125" style="3" customWidth="1"/>
    <col min="9471" max="9471" width="12.140625" style="3" customWidth="1"/>
    <col min="9472" max="9472" width="11" style="3" customWidth="1"/>
    <col min="9473" max="9473" width="9.28515625" style="3" customWidth="1"/>
    <col min="9474" max="9475" width="8" style="3" customWidth="1"/>
    <col min="9476" max="9476" width="11.85546875" style="3" bestFit="1" customWidth="1"/>
    <col min="9477" max="9720" width="9.140625" style="3"/>
    <col min="9721" max="9721" width="0" style="3" hidden="1" customWidth="1"/>
    <col min="9722" max="9722" width="6.42578125" style="3" customWidth="1"/>
    <col min="9723" max="9723" width="42.28515625" style="3" customWidth="1"/>
    <col min="9724" max="9724" width="12.140625" style="3" customWidth="1"/>
    <col min="9725" max="9725" width="14.28515625" style="3" customWidth="1"/>
    <col min="9726" max="9726" width="17.42578125" style="3" customWidth="1"/>
    <col min="9727" max="9727" width="12.140625" style="3" customWidth="1"/>
    <col min="9728" max="9728" width="11" style="3" customWidth="1"/>
    <col min="9729" max="9729" width="9.28515625" style="3" customWidth="1"/>
    <col min="9730" max="9731" width="8" style="3" customWidth="1"/>
    <col min="9732" max="9732" width="11.85546875" style="3" bestFit="1" customWidth="1"/>
    <col min="9733" max="9976" width="9.140625" style="3"/>
    <col min="9977" max="9977" width="0" style="3" hidden="1" customWidth="1"/>
    <col min="9978" max="9978" width="6.42578125" style="3" customWidth="1"/>
    <col min="9979" max="9979" width="42.28515625" style="3" customWidth="1"/>
    <col min="9980" max="9980" width="12.140625" style="3" customWidth="1"/>
    <col min="9981" max="9981" width="14.28515625" style="3" customWidth="1"/>
    <col min="9982" max="9982" width="17.42578125" style="3" customWidth="1"/>
    <col min="9983" max="9983" width="12.140625" style="3" customWidth="1"/>
    <col min="9984" max="9984" width="11" style="3" customWidth="1"/>
    <col min="9985" max="9985" width="9.28515625" style="3" customWidth="1"/>
    <col min="9986" max="9987" width="8" style="3" customWidth="1"/>
    <col min="9988" max="9988" width="11.85546875" style="3" bestFit="1" customWidth="1"/>
    <col min="9989" max="10232" width="9.140625" style="3"/>
    <col min="10233" max="10233" width="0" style="3" hidden="1" customWidth="1"/>
    <col min="10234" max="10234" width="6.42578125" style="3" customWidth="1"/>
    <col min="10235" max="10235" width="42.28515625" style="3" customWidth="1"/>
    <col min="10236" max="10236" width="12.140625" style="3" customWidth="1"/>
    <col min="10237" max="10237" width="14.28515625" style="3" customWidth="1"/>
    <col min="10238" max="10238" width="17.42578125" style="3" customWidth="1"/>
    <col min="10239" max="10239" width="12.140625" style="3" customWidth="1"/>
    <col min="10240" max="10240" width="11" style="3" customWidth="1"/>
    <col min="10241" max="10241" width="9.28515625" style="3" customWidth="1"/>
    <col min="10242" max="10243" width="8" style="3" customWidth="1"/>
    <col min="10244" max="10244" width="11.85546875" style="3" bestFit="1" customWidth="1"/>
    <col min="10245" max="10488" width="9.140625" style="3"/>
    <col min="10489" max="10489" width="0" style="3" hidden="1" customWidth="1"/>
    <col min="10490" max="10490" width="6.42578125" style="3" customWidth="1"/>
    <col min="10491" max="10491" width="42.28515625" style="3" customWidth="1"/>
    <col min="10492" max="10492" width="12.140625" style="3" customWidth="1"/>
    <col min="10493" max="10493" width="14.28515625" style="3" customWidth="1"/>
    <col min="10494" max="10494" width="17.42578125" style="3" customWidth="1"/>
    <col min="10495" max="10495" width="12.140625" style="3" customWidth="1"/>
    <col min="10496" max="10496" width="11" style="3" customWidth="1"/>
    <col min="10497" max="10497" width="9.28515625" style="3" customWidth="1"/>
    <col min="10498" max="10499" width="8" style="3" customWidth="1"/>
    <col min="10500" max="10500" width="11.85546875" style="3" bestFit="1" customWidth="1"/>
    <col min="10501" max="10744" width="9.140625" style="3"/>
    <col min="10745" max="10745" width="0" style="3" hidden="1" customWidth="1"/>
    <col min="10746" max="10746" width="6.42578125" style="3" customWidth="1"/>
    <col min="10747" max="10747" width="42.28515625" style="3" customWidth="1"/>
    <col min="10748" max="10748" width="12.140625" style="3" customWidth="1"/>
    <col min="10749" max="10749" width="14.28515625" style="3" customWidth="1"/>
    <col min="10750" max="10750" width="17.42578125" style="3" customWidth="1"/>
    <col min="10751" max="10751" width="12.140625" style="3" customWidth="1"/>
    <col min="10752" max="10752" width="11" style="3" customWidth="1"/>
    <col min="10753" max="10753" width="9.28515625" style="3" customWidth="1"/>
    <col min="10754" max="10755" width="8" style="3" customWidth="1"/>
    <col min="10756" max="10756" width="11.85546875" style="3" bestFit="1" customWidth="1"/>
    <col min="10757" max="11000" width="9.140625" style="3"/>
    <col min="11001" max="11001" width="0" style="3" hidden="1" customWidth="1"/>
    <col min="11002" max="11002" width="6.42578125" style="3" customWidth="1"/>
    <col min="11003" max="11003" width="42.28515625" style="3" customWidth="1"/>
    <col min="11004" max="11004" width="12.140625" style="3" customWidth="1"/>
    <col min="11005" max="11005" width="14.28515625" style="3" customWidth="1"/>
    <col min="11006" max="11006" width="17.42578125" style="3" customWidth="1"/>
    <col min="11007" max="11007" width="12.140625" style="3" customWidth="1"/>
    <col min="11008" max="11008" width="11" style="3" customWidth="1"/>
    <col min="11009" max="11009" width="9.28515625" style="3" customWidth="1"/>
    <col min="11010" max="11011" width="8" style="3" customWidth="1"/>
    <col min="11012" max="11012" width="11.85546875" style="3" bestFit="1" customWidth="1"/>
    <col min="11013" max="11256" width="9.140625" style="3"/>
    <col min="11257" max="11257" width="0" style="3" hidden="1" customWidth="1"/>
    <col min="11258" max="11258" width="6.42578125" style="3" customWidth="1"/>
    <col min="11259" max="11259" width="42.28515625" style="3" customWidth="1"/>
    <col min="11260" max="11260" width="12.140625" style="3" customWidth="1"/>
    <col min="11261" max="11261" width="14.28515625" style="3" customWidth="1"/>
    <col min="11262" max="11262" width="17.42578125" style="3" customWidth="1"/>
    <col min="11263" max="11263" width="12.140625" style="3" customWidth="1"/>
    <col min="11264" max="11264" width="11" style="3" customWidth="1"/>
    <col min="11265" max="11265" width="9.28515625" style="3" customWidth="1"/>
    <col min="11266" max="11267" width="8" style="3" customWidth="1"/>
    <col min="11268" max="11268" width="11.85546875" style="3" bestFit="1" customWidth="1"/>
    <col min="11269" max="11512" width="9.140625" style="3"/>
    <col min="11513" max="11513" width="0" style="3" hidden="1" customWidth="1"/>
    <col min="11514" max="11514" width="6.42578125" style="3" customWidth="1"/>
    <col min="11515" max="11515" width="42.28515625" style="3" customWidth="1"/>
    <col min="11516" max="11516" width="12.140625" style="3" customWidth="1"/>
    <col min="11517" max="11517" width="14.28515625" style="3" customWidth="1"/>
    <col min="11518" max="11518" width="17.42578125" style="3" customWidth="1"/>
    <col min="11519" max="11519" width="12.140625" style="3" customWidth="1"/>
    <col min="11520" max="11520" width="11" style="3" customWidth="1"/>
    <col min="11521" max="11521" width="9.28515625" style="3" customWidth="1"/>
    <col min="11522" max="11523" width="8" style="3" customWidth="1"/>
    <col min="11524" max="11524" width="11.85546875" style="3" bestFit="1" customWidth="1"/>
    <col min="11525" max="11768" width="9.140625" style="3"/>
    <col min="11769" max="11769" width="0" style="3" hidden="1" customWidth="1"/>
    <col min="11770" max="11770" width="6.42578125" style="3" customWidth="1"/>
    <col min="11771" max="11771" width="42.28515625" style="3" customWidth="1"/>
    <col min="11772" max="11772" width="12.140625" style="3" customWidth="1"/>
    <col min="11773" max="11773" width="14.28515625" style="3" customWidth="1"/>
    <col min="11774" max="11774" width="17.42578125" style="3" customWidth="1"/>
    <col min="11775" max="11775" width="12.140625" style="3" customWidth="1"/>
    <col min="11776" max="11776" width="11" style="3" customWidth="1"/>
    <col min="11777" max="11777" width="9.28515625" style="3" customWidth="1"/>
    <col min="11778" max="11779" width="8" style="3" customWidth="1"/>
    <col min="11780" max="11780" width="11.85546875" style="3" bestFit="1" customWidth="1"/>
    <col min="11781" max="12024" width="9.140625" style="3"/>
    <col min="12025" max="12025" width="0" style="3" hidden="1" customWidth="1"/>
    <col min="12026" max="12026" width="6.42578125" style="3" customWidth="1"/>
    <col min="12027" max="12027" width="42.28515625" style="3" customWidth="1"/>
    <col min="12028" max="12028" width="12.140625" style="3" customWidth="1"/>
    <col min="12029" max="12029" width="14.28515625" style="3" customWidth="1"/>
    <col min="12030" max="12030" width="17.42578125" style="3" customWidth="1"/>
    <col min="12031" max="12031" width="12.140625" style="3" customWidth="1"/>
    <col min="12032" max="12032" width="11" style="3" customWidth="1"/>
    <col min="12033" max="12033" width="9.28515625" style="3" customWidth="1"/>
    <col min="12034" max="12035" width="8" style="3" customWidth="1"/>
    <col min="12036" max="12036" width="11.85546875" style="3" bestFit="1" customWidth="1"/>
    <col min="12037" max="12280" width="9.140625" style="3"/>
    <col min="12281" max="12281" width="0" style="3" hidden="1" customWidth="1"/>
    <col min="12282" max="12282" width="6.42578125" style="3" customWidth="1"/>
    <col min="12283" max="12283" width="42.28515625" style="3" customWidth="1"/>
    <col min="12284" max="12284" width="12.140625" style="3" customWidth="1"/>
    <col min="12285" max="12285" width="14.28515625" style="3" customWidth="1"/>
    <col min="12286" max="12286" width="17.42578125" style="3" customWidth="1"/>
    <col min="12287" max="12287" width="12.140625" style="3" customWidth="1"/>
    <col min="12288" max="12288" width="11" style="3" customWidth="1"/>
    <col min="12289" max="12289" width="9.28515625" style="3" customWidth="1"/>
    <col min="12290" max="12291" width="8" style="3" customWidth="1"/>
    <col min="12292" max="12292" width="11.85546875" style="3" bestFit="1" customWidth="1"/>
    <col min="12293" max="12536" width="9.140625" style="3"/>
    <col min="12537" max="12537" width="0" style="3" hidden="1" customWidth="1"/>
    <col min="12538" max="12538" width="6.42578125" style="3" customWidth="1"/>
    <col min="12539" max="12539" width="42.28515625" style="3" customWidth="1"/>
    <col min="12540" max="12540" width="12.140625" style="3" customWidth="1"/>
    <col min="12541" max="12541" width="14.28515625" style="3" customWidth="1"/>
    <col min="12542" max="12542" width="17.42578125" style="3" customWidth="1"/>
    <col min="12543" max="12543" width="12.140625" style="3" customWidth="1"/>
    <col min="12544" max="12544" width="11" style="3" customWidth="1"/>
    <col min="12545" max="12545" width="9.28515625" style="3" customWidth="1"/>
    <col min="12546" max="12547" width="8" style="3" customWidth="1"/>
    <col min="12548" max="12548" width="11.85546875" style="3" bestFit="1" customWidth="1"/>
    <col min="12549" max="12792" width="9.140625" style="3"/>
    <col min="12793" max="12793" width="0" style="3" hidden="1" customWidth="1"/>
    <col min="12794" max="12794" width="6.42578125" style="3" customWidth="1"/>
    <col min="12795" max="12795" width="42.28515625" style="3" customWidth="1"/>
    <col min="12796" max="12796" width="12.140625" style="3" customWidth="1"/>
    <col min="12797" max="12797" width="14.28515625" style="3" customWidth="1"/>
    <col min="12798" max="12798" width="17.42578125" style="3" customWidth="1"/>
    <col min="12799" max="12799" width="12.140625" style="3" customWidth="1"/>
    <col min="12800" max="12800" width="11" style="3" customWidth="1"/>
    <col min="12801" max="12801" width="9.28515625" style="3" customWidth="1"/>
    <col min="12802" max="12803" width="8" style="3" customWidth="1"/>
    <col min="12804" max="12804" width="11.85546875" style="3" bestFit="1" customWidth="1"/>
    <col min="12805" max="13048" width="9.140625" style="3"/>
    <col min="13049" max="13049" width="0" style="3" hidden="1" customWidth="1"/>
    <col min="13050" max="13050" width="6.42578125" style="3" customWidth="1"/>
    <col min="13051" max="13051" width="42.28515625" style="3" customWidth="1"/>
    <col min="13052" max="13052" width="12.140625" style="3" customWidth="1"/>
    <col min="13053" max="13053" width="14.28515625" style="3" customWidth="1"/>
    <col min="13054" max="13054" width="17.42578125" style="3" customWidth="1"/>
    <col min="13055" max="13055" width="12.140625" style="3" customWidth="1"/>
    <col min="13056" max="13056" width="11" style="3" customWidth="1"/>
    <col min="13057" max="13057" width="9.28515625" style="3" customWidth="1"/>
    <col min="13058" max="13059" width="8" style="3" customWidth="1"/>
    <col min="13060" max="13060" width="11.85546875" style="3" bestFit="1" customWidth="1"/>
    <col min="13061" max="13304" width="9.140625" style="3"/>
    <col min="13305" max="13305" width="0" style="3" hidden="1" customWidth="1"/>
    <col min="13306" max="13306" width="6.42578125" style="3" customWidth="1"/>
    <col min="13307" max="13307" width="42.28515625" style="3" customWidth="1"/>
    <col min="13308" max="13308" width="12.140625" style="3" customWidth="1"/>
    <col min="13309" max="13309" width="14.28515625" style="3" customWidth="1"/>
    <col min="13310" max="13310" width="17.42578125" style="3" customWidth="1"/>
    <col min="13311" max="13311" width="12.140625" style="3" customWidth="1"/>
    <col min="13312" max="13312" width="11" style="3" customWidth="1"/>
    <col min="13313" max="13313" width="9.28515625" style="3" customWidth="1"/>
    <col min="13314" max="13315" width="8" style="3" customWidth="1"/>
    <col min="13316" max="13316" width="11.85546875" style="3" bestFit="1" customWidth="1"/>
    <col min="13317" max="13560" width="9.140625" style="3"/>
    <col min="13561" max="13561" width="0" style="3" hidden="1" customWidth="1"/>
    <col min="13562" max="13562" width="6.42578125" style="3" customWidth="1"/>
    <col min="13563" max="13563" width="42.28515625" style="3" customWidth="1"/>
    <col min="13564" max="13564" width="12.140625" style="3" customWidth="1"/>
    <col min="13565" max="13565" width="14.28515625" style="3" customWidth="1"/>
    <col min="13566" max="13566" width="17.42578125" style="3" customWidth="1"/>
    <col min="13567" max="13567" width="12.140625" style="3" customWidth="1"/>
    <col min="13568" max="13568" width="11" style="3" customWidth="1"/>
    <col min="13569" max="13569" width="9.28515625" style="3" customWidth="1"/>
    <col min="13570" max="13571" width="8" style="3" customWidth="1"/>
    <col min="13572" max="13572" width="11.85546875" style="3" bestFit="1" customWidth="1"/>
    <col min="13573" max="13816" width="9.140625" style="3"/>
    <col min="13817" max="13817" width="0" style="3" hidden="1" customWidth="1"/>
    <col min="13818" max="13818" width="6.42578125" style="3" customWidth="1"/>
    <col min="13819" max="13819" width="42.28515625" style="3" customWidth="1"/>
    <col min="13820" max="13820" width="12.140625" style="3" customWidth="1"/>
    <col min="13821" max="13821" width="14.28515625" style="3" customWidth="1"/>
    <col min="13822" max="13822" width="17.42578125" style="3" customWidth="1"/>
    <col min="13823" max="13823" width="12.140625" style="3" customWidth="1"/>
    <col min="13824" max="13824" width="11" style="3" customWidth="1"/>
    <col min="13825" max="13825" width="9.28515625" style="3" customWidth="1"/>
    <col min="13826" max="13827" width="8" style="3" customWidth="1"/>
    <col min="13828" max="13828" width="11.85546875" style="3" bestFit="1" customWidth="1"/>
    <col min="13829" max="14072" width="9.140625" style="3"/>
    <col min="14073" max="14073" width="0" style="3" hidden="1" customWidth="1"/>
    <col min="14074" max="14074" width="6.42578125" style="3" customWidth="1"/>
    <col min="14075" max="14075" width="42.28515625" style="3" customWidth="1"/>
    <col min="14076" max="14076" width="12.140625" style="3" customWidth="1"/>
    <col min="14077" max="14077" width="14.28515625" style="3" customWidth="1"/>
    <col min="14078" max="14078" width="17.42578125" style="3" customWidth="1"/>
    <col min="14079" max="14079" width="12.140625" style="3" customWidth="1"/>
    <col min="14080" max="14080" width="11" style="3" customWidth="1"/>
    <col min="14081" max="14081" width="9.28515625" style="3" customWidth="1"/>
    <col min="14082" max="14083" width="8" style="3" customWidth="1"/>
    <col min="14084" max="14084" width="11.85546875" style="3" bestFit="1" customWidth="1"/>
    <col min="14085" max="14328" width="9.140625" style="3"/>
    <col min="14329" max="14329" width="0" style="3" hidden="1" customWidth="1"/>
    <col min="14330" max="14330" width="6.42578125" style="3" customWidth="1"/>
    <col min="14331" max="14331" width="42.28515625" style="3" customWidth="1"/>
    <col min="14332" max="14332" width="12.140625" style="3" customWidth="1"/>
    <col min="14333" max="14333" width="14.28515625" style="3" customWidth="1"/>
    <col min="14334" max="14334" width="17.42578125" style="3" customWidth="1"/>
    <col min="14335" max="14335" width="12.140625" style="3" customWidth="1"/>
    <col min="14336" max="14336" width="11" style="3" customWidth="1"/>
    <col min="14337" max="14337" width="9.28515625" style="3" customWidth="1"/>
    <col min="14338" max="14339" width="8" style="3" customWidth="1"/>
    <col min="14340" max="14340" width="11.85546875" style="3" bestFit="1" customWidth="1"/>
    <col min="14341" max="14584" width="9.140625" style="3"/>
    <col min="14585" max="14585" width="0" style="3" hidden="1" customWidth="1"/>
    <col min="14586" max="14586" width="6.42578125" style="3" customWidth="1"/>
    <col min="14587" max="14587" width="42.28515625" style="3" customWidth="1"/>
    <col min="14588" max="14588" width="12.140625" style="3" customWidth="1"/>
    <col min="14589" max="14589" width="14.28515625" style="3" customWidth="1"/>
    <col min="14590" max="14590" width="17.42578125" style="3" customWidth="1"/>
    <col min="14591" max="14591" width="12.140625" style="3" customWidth="1"/>
    <col min="14592" max="14592" width="11" style="3" customWidth="1"/>
    <col min="14593" max="14593" width="9.28515625" style="3" customWidth="1"/>
    <col min="14594" max="14595" width="8" style="3" customWidth="1"/>
    <col min="14596" max="14596" width="11.85546875" style="3" bestFit="1" customWidth="1"/>
    <col min="14597" max="14840" width="9.140625" style="3"/>
    <col min="14841" max="14841" width="0" style="3" hidden="1" customWidth="1"/>
    <col min="14842" max="14842" width="6.42578125" style="3" customWidth="1"/>
    <col min="14843" max="14843" width="42.28515625" style="3" customWidth="1"/>
    <col min="14844" max="14844" width="12.140625" style="3" customWidth="1"/>
    <col min="14845" max="14845" width="14.28515625" style="3" customWidth="1"/>
    <col min="14846" max="14846" width="17.42578125" style="3" customWidth="1"/>
    <col min="14847" max="14847" width="12.140625" style="3" customWidth="1"/>
    <col min="14848" max="14848" width="11" style="3" customWidth="1"/>
    <col min="14849" max="14849" width="9.28515625" style="3" customWidth="1"/>
    <col min="14850" max="14851" width="8" style="3" customWidth="1"/>
    <col min="14852" max="14852" width="11.85546875" style="3" bestFit="1" customWidth="1"/>
    <col min="14853" max="15096" width="9.140625" style="3"/>
    <col min="15097" max="15097" width="0" style="3" hidden="1" customWidth="1"/>
    <col min="15098" max="15098" width="6.42578125" style="3" customWidth="1"/>
    <col min="15099" max="15099" width="42.28515625" style="3" customWidth="1"/>
    <col min="15100" max="15100" width="12.140625" style="3" customWidth="1"/>
    <col min="15101" max="15101" width="14.28515625" style="3" customWidth="1"/>
    <col min="15102" max="15102" width="17.42578125" style="3" customWidth="1"/>
    <col min="15103" max="15103" width="12.140625" style="3" customWidth="1"/>
    <col min="15104" max="15104" width="11" style="3" customWidth="1"/>
    <col min="15105" max="15105" width="9.28515625" style="3" customWidth="1"/>
    <col min="15106" max="15107" width="8" style="3" customWidth="1"/>
    <col min="15108" max="15108" width="11.85546875" style="3" bestFit="1" customWidth="1"/>
    <col min="15109" max="15352" width="9.140625" style="3"/>
    <col min="15353" max="15353" width="0" style="3" hidden="1" customWidth="1"/>
    <col min="15354" max="15354" width="6.42578125" style="3" customWidth="1"/>
    <col min="15355" max="15355" width="42.28515625" style="3" customWidth="1"/>
    <col min="15356" max="15356" width="12.140625" style="3" customWidth="1"/>
    <col min="15357" max="15357" width="14.28515625" style="3" customWidth="1"/>
    <col min="15358" max="15358" width="17.42578125" style="3" customWidth="1"/>
    <col min="15359" max="15359" width="12.140625" style="3" customWidth="1"/>
    <col min="15360" max="15360" width="11" style="3" customWidth="1"/>
    <col min="15361" max="15361" width="9.28515625" style="3" customWidth="1"/>
    <col min="15362" max="15363" width="8" style="3" customWidth="1"/>
    <col min="15364" max="15364" width="11.85546875" style="3" bestFit="1" customWidth="1"/>
    <col min="15365" max="15608" width="9.140625" style="3"/>
    <col min="15609" max="15609" width="0" style="3" hidden="1" customWidth="1"/>
    <col min="15610" max="15610" width="6.42578125" style="3" customWidth="1"/>
    <col min="15611" max="15611" width="42.28515625" style="3" customWidth="1"/>
    <col min="15612" max="15612" width="12.140625" style="3" customWidth="1"/>
    <col min="15613" max="15613" width="14.28515625" style="3" customWidth="1"/>
    <col min="15614" max="15614" width="17.42578125" style="3" customWidth="1"/>
    <col min="15615" max="15615" width="12.140625" style="3" customWidth="1"/>
    <col min="15616" max="15616" width="11" style="3" customWidth="1"/>
    <col min="15617" max="15617" width="9.28515625" style="3" customWidth="1"/>
    <col min="15618" max="15619" width="8" style="3" customWidth="1"/>
    <col min="15620" max="15620" width="11.85546875" style="3" bestFit="1" customWidth="1"/>
    <col min="15621" max="15864" width="9.140625" style="3"/>
    <col min="15865" max="15865" width="0" style="3" hidden="1" customWidth="1"/>
    <col min="15866" max="15866" width="6.42578125" style="3" customWidth="1"/>
    <col min="15867" max="15867" width="42.28515625" style="3" customWidth="1"/>
    <col min="15868" max="15868" width="12.140625" style="3" customWidth="1"/>
    <col min="15869" max="15869" width="14.28515625" style="3" customWidth="1"/>
    <col min="15870" max="15870" width="17.42578125" style="3" customWidth="1"/>
    <col min="15871" max="15871" width="12.140625" style="3" customWidth="1"/>
    <col min="15872" max="15872" width="11" style="3" customWidth="1"/>
    <col min="15873" max="15873" width="9.28515625" style="3" customWidth="1"/>
    <col min="15874" max="15875" width="8" style="3" customWidth="1"/>
    <col min="15876" max="15876" width="11.85546875" style="3" bestFit="1" customWidth="1"/>
    <col min="15877" max="16120" width="9.140625" style="3"/>
    <col min="16121" max="16121" width="0" style="3" hidden="1" customWidth="1"/>
    <col min="16122" max="16122" width="6.42578125" style="3" customWidth="1"/>
    <col min="16123" max="16123" width="42.28515625" style="3" customWidth="1"/>
    <col min="16124" max="16124" width="12.140625" style="3" customWidth="1"/>
    <col min="16125" max="16125" width="14.28515625" style="3" customWidth="1"/>
    <col min="16126" max="16126" width="17.42578125" style="3" customWidth="1"/>
    <col min="16127" max="16127" width="12.140625" style="3" customWidth="1"/>
    <col min="16128" max="16128" width="11" style="3" customWidth="1"/>
    <col min="16129" max="16129" width="9.28515625" style="3" customWidth="1"/>
    <col min="16130" max="16131" width="8" style="3" customWidth="1"/>
    <col min="16132" max="16132" width="11.85546875" style="3" bestFit="1" customWidth="1"/>
    <col min="16133" max="16384" width="9.140625" style="3"/>
  </cols>
  <sheetData>
    <row r="1" spans="2:11" s="2" customFormat="1" ht="15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</row>
    <row r="2" spans="2:11" s="2" customFormat="1">
      <c r="B2" s="81"/>
      <c r="C2" s="81"/>
      <c r="D2" s="81"/>
      <c r="E2" s="81"/>
      <c r="F2" s="81"/>
      <c r="G2" s="81"/>
      <c r="H2" s="81"/>
      <c r="I2" s="81"/>
      <c r="J2" s="81"/>
    </row>
    <row r="3" spans="2:11" s="2" customFormat="1">
      <c r="B3" s="1"/>
      <c r="C3" s="1"/>
      <c r="D3" s="1"/>
      <c r="E3" s="1"/>
      <c r="F3" s="1"/>
      <c r="G3" s="1"/>
      <c r="H3" s="1"/>
      <c r="I3" s="1"/>
      <c r="J3" s="71"/>
    </row>
    <row r="4" spans="2:11" s="2" customFormat="1" ht="15.75" customHeight="1">
      <c r="B4" s="80" t="s">
        <v>1</v>
      </c>
      <c r="C4" s="80"/>
      <c r="D4" s="80"/>
      <c r="E4" s="80"/>
      <c r="F4" s="80"/>
      <c r="G4" s="80"/>
      <c r="H4" s="80"/>
      <c r="I4" s="80"/>
      <c r="J4" s="80"/>
    </row>
    <row r="5" spans="2:11" s="2" customFormat="1">
      <c r="B5" s="80"/>
      <c r="C5" s="80"/>
      <c r="D5" s="80"/>
      <c r="E5" s="80"/>
      <c r="F5" s="80"/>
      <c r="G5" s="80"/>
      <c r="H5" s="80"/>
      <c r="I5" s="80"/>
      <c r="J5" s="80"/>
    </row>
    <row r="6" spans="2:11" s="2" customFormat="1">
      <c r="B6" s="82" t="s">
        <v>2</v>
      </c>
      <c r="C6" s="82"/>
      <c r="D6" s="82"/>
      <c r="E6" s="82"/>
      <c r="F6" s="82"/>
      <c r="G6" s="82"/>
      <c r="H6" s="82"/>
      <c r="I6" s="82"/>
      <c r="J6" s="82"/>
    </row>
    <row r="7" spans="2:11">
      <c r="H7" s="83"/>
      <c r="I7" s="83"/>
      <c r="J7" s="72"/>
    </row>
    <row r="8" spans="2:11" s="4" customFormat="1">
      <c r="B8" s="88" t="s">
        <v>3</v>
      </c>
      <c r="C8" s="86" t="s">
        <v>4</v>
      </c>
      <c r="D8" s="88" t="s">
        <v>127</v>
      </c>
      <c r="E8" s="88" t="s">
        <v>5</v>
      </c>
      <c r="F8" s="88" t="s">
        <v>5</v>
      </c>
      <c r="G8" s="88" t="s">
        <v>126</v>
      </c>
      <c r="H8" s="85" t="s">
        <v>6</v>
      </c>
      <c r="I8" s="85"/>
      <c r="J8" s="78" t="s">
        <v>128</v>
      </c>
    </row>
    <row r="9" spans="2:11" s="4" customFormat="1" ht="60.75" customHeight="1">
      <c r="B9" s="88"/>
      <c r="C9" s="86"/>
      <c r="D9" s="88"/>
      <c r="E9" s="88"/>
      <c r="F9" s="88"/>
      <c r="G9" s="88"/>
      <c r="H9" s="5" t="s">
        <v>7</v>
      </c>
      <c r="I9" s="6" t="s">
        <v>8</v>
      </c>
      <c r="J9" s="79"/>
    </row>
    <row r="10" spans="2:11">
      <c r="B10" s="7">
        <v>1</v>
      </c>
      <c r="C10" s="7">
        <v>2</v>
      </c>
      <c r="D10" s="7">
        <v>3</v>
      </c>
      <c r="E10" s="7">
        <v>4</v>
      </c>
      <c r="F10" s="8">
        <v>4</v>
      </c>
      <c r="G10" s="9">
        <v>5</v>
      </c>
      <c r="H10" s="9">
        <v>6</v>
      </c>
      <c r="I10" s="9">
        <v>7</v>
      </c>
      <c r="J10" s="9"/>
    </row>
    <row r="11" spans="2:11" s="2" customFormat="1" ht="31.5">
      <c r="B11" s="10" t="s">
        <v>9</v>
      </c>
      <c r="C11" s="11" t="s">
        <v>10</v>
      </c>
      <c r="D11" s="8" t="s">
        <v>11</v>
      </c>
      <c r="E11" s="12">
        <f>E12+E34+E37+E38</f>
        <v>13475.300999999998</v>
      </c>
      <c r="F11" s="12">
        <v>13475.300999999999</v>
      </c>
      <c r="G11" s="12">
        <f>G12+G34+G37+G38</f>
        <v>13469.68</v>
      </c>
      <c r="H11" s="14">
        <f t="shared" ref="H11:H68" si="0">G11-F11</f>
        <v>-5.6209999999991851</v>
      </c>
      <c r="I11" s="15">
        <f t="shared" ref="I11:I18" si="1">G11/F11*100-100</f>
        <v>-4.1713353935463715E-2</v>
      </c>
      <c r="J11" s="15"/>
    </row>
    <row r="12" spans="2:11" s="2" customFormat="1">
      <c r="B12" s="16" t="s">
        <v>12</v>
      </c>
      <c r="C12" s="11" t="s">
        <v>13</v>
      </c>
      <c r="D12" s="8" t="s">
        <v>11</v>
      </c>
      <c r="E12" s="13">
        <f>E13+E14+E30+E33</f>
        <v>1613.836</v>
      </c>
      <c r="F12" s="13">
        <f>E12</f>
        <v>1613.836</v>
      </c>
      <c r="G12" s="17">
        <f>G13+G14+G30+G33</f>
        <v>1641.8339999999998</v>
      </c>
      <c r="H12" s="14">
        <f t="shared" si="0"/>
        <v>27.99799999999982</v>
      </c>
      <c r="I12" s="15">
        <f>G12/F12*100</f>
        <v>101.73487268842682</v>
      </c>
      <c r="J12" s="15"/>
    </row>
    <row r="13" spans="2:11" ht="31.5">
      <c r="B13" s="42" t="s">
        <v>14</v>
      </c>
      <c r="C13" s="19" t="s">
        <v>15</v>
      </c>
      <c r="D13" s="20" t="s">
        <v>11</v>
      </c>
      <c r="E13" s="21">
        <v>81.97</v>
      </c>
      <c r="F13" s="22">
        <f>E13</f>
        <v>81.97</v>
      </c>
      <c r="G13" s="23">
        <f>42.996+43.808</f>
        <v>86.804000000000002</v>
      </c>
      <c r="H13" s="23">
        <f t="shared" si="0"/>
        <v>4.8340000000000032</v>
      </c>
      <c r="I13" s="24">
        <f t="shared" si="1"/>
        <v>5.8972794924972476</v>
      </c>
      <c r="J13" s="76" t="s">
        <v>131</v>
      </c>
    </row>
    <row r="14" spans="2:11">
      <c r="B14" s="18" t="s">
        <v>16</v>
      </c>
      <c r="C14" s="25" t="s">
        <v>17</v>
      </c>
      <c r="D14" s="26" t="s">
        <v>11</v>
      </c>
      <c r="E14" s="27">
        <f>E16+E22+E23</f>
        <v>566.46600000000001</v>
      </c>
      <c r="F14" s="27">
        <f>F15+F22+F23</f>
        <v>566.46600000000001</v>
      </c>
      <c r="G14" s="28">
        <v>566.49099999999999</v>
      </c>
      <c r="H14" s="23">
        <f t="shared" si="0"/>
        <v>2.4999999999977263E-2</v>
      </c>
      <c r="I14" s="24">
        <f>G14/F14*100-100</f>
        <v>4.4133275430340291E-3</v>
      </c>
      <c r="J14" s="24"/>
      <c r="K14" s="3">
        <v>358.92</v>
      </c>
    </row>
    <row r="15" spans="2:11" hidden="1">
      <c r="B15" s="18" t="s">
        <v>18</v>
      </c>
      <c r="C15" s="30" t="s">
        <v>19</v>
      </c>
      <c r="D15" s="26" t="s">
        <v>11</v>
      </c>
      <c r="E15" s="31"/>
      <c r="F15" s="28">
        <f>F16+F22</f>
        <v>556.22400000000005</v>
      </c>
      <c r="G15" s="28">
        <f>G16+G19</f>
        <v>469.52800000000002</v>
      </c>
      <c r="H15" s="32"/>
      <c r="I15" s="32"/>
      <c r="J15" s="32"/>
    </row>
    <row r="16" spans="2:11" hidden="1">
      <c r="C16" s="25" t="s">
        <v>20</v>
      </c>
      <c r="D16" s="26" t="s">
        <v>11</v>
      </c>
      <c r="E16" s="27">
        <f>556.224</f>
        <v>556.22400000000005</v>
      </c>
      <c r="F16" s="27">
        <f>E16</f>
        <v>556.22400000000005</v>
      </c>
      <c r="G16" s="28">
        <f>300.759+90.51</f>
        <v>391.26900000000001</v>
      </c>
      <c r="H16" s="23">
        <f>G16-F16</f>
        <v>-164.95500000000004</v>
      </c>
      <c r="I16" s="24">
        <f>G16/F16*100-100</f>
        <v>-29.656217638936837</v>
      </c>
      <c r="J16" s="24"/>
    </row>
    <row r="17" spans="2:10" hidden="1">
      <c r="B17" s="18"/>
      <c r="C17" s="33" t="s">
        <v>21</v>
      </c>
      <c r="D17" s="34" t="s">
        <v>22</v>
      </c>
      <c r="E17" s="35">
        <v>5208</v>
      </c>
      <c r="F17" s="27">
        <f t="shared" ref="F17:G48" si="2">E17</f>
        <v>5208</v>
      </c>
      <c r="G17" s="36">
        <f>G16/G18*1000</f>
        <v>3663.5041853641692</v>
      </c>
      <c r="H17" s="23">
        <f t="shared" si="0"/>
        <v>-1544.4958146358308</v>
      </c>
      <c r="I17" s="24">
        <f t="shared" si="1"/>
        <v>-29.656217638936837</v>
      </c>
      <c r="J17" s="24"/>
    </row>
    <row r="18" spans="2:10" hidden="1">
      <c r="B18" s="18"/>
      <c r="C18" s="33" t="s">
        <v>23</v>
      </c>
      <c r="D18" s="34" t="s">
        <v>24</v>
      </c>
      <c r="E18" s="27">
        <f>E16/E17*1000</f>
        <v>106.80184331797237</v>
      </c>
      <c r="F18" s="27">
        <f t="shared" si="2"/>
        <v>106.80184331797237</v>
      </c>
      <c r="G18" s="27">
        <f t="shared" si="2"/>
        <v>106.80184331797237</v>
      </c>
      <c r="H18" s="23">
        <f t="shared" si="0"/>
        <v>0</v>
      </c>
      <c r="I18" s="24">
        <f t="shared" si="1"/>
        <v>0</v>
      </c>
      <c r="J18" s="24"/>
    </row>
    <row r="19" spans="2:10" hidden="1">
      <c r="B19" s="18"/>
      <c r="C19" s="25" t="s">
        <v>25</v>
      </c>
      <c r="D19" s="26" t="s">
        <v>11</v>
      </c>
      <c r="E19" s="27"/>
      <c r="F19" s="27"/>
      <c r="G19" s="37">
        <f>32.569+50-4.31</f>
        <v>78.259</v>
      </c>
      <c r="H19" s="23"/>
      <c r="I19" s="24"/>
      <c r="J19" s="24"/>
    </row>
    <row r="20" spans="2:10" hidden="1">
      <c r="B20" s="18"/>
      <c r="C20" s="33" t="s">
        <v>21</v>
      </c>
      <c r="D20" s="34" t="s">
        <v>22</v>
      </c>
      <c r="E20" s="27"/>
      <c r="F20" s="27"/>
      <c r="G20" s="37"/>
      <c r="H20" s="23"/>
      <c r="I20" s="24"/>
      <c r="J20" s="24"/>
    </row>
    <row r="21" spans="2:10" hidden="1">
      <c r="B21" s="18"/>
      <c r="C21" s="33" t="s">
        <v>23</v>
      </c>
      <c r="D21" s="34" t="s">
        <v>24</v>
      </c>
      <c r="E21" s="27"/>
      <c r="F21" s="27"/>
      <c r="G21" s="37"/>
      <c r="H21" s="23"/>
      <c r="I21" s="24"/>
      <c r="J21" s="24"/>
    </row>
    <row r="22" spans="2:10" hidden="1">
      <c r="B22" s="18" t="s">
        <v>26</v>
      </c>
      <c r="C22" s="25" t="s">
        <v>27</v>
      </c>
      <c r="D22" s="26" t="s">
        <v>11</v>
      </c>
      <c r="E22" s="27"/>
      <c r="F22" s="27">
        <f t="shared" si="2"/>
        <v>0</v>
      </c>
      <c r="G22" s="37">
        <f>36.719+50</f>
        <v>86.718999999999994</v>
      </c>
      <c r="H22" s="23">
        <f t="shared" si="0"/>
        <v>86.718999999999994</v>
      </c>
      <c r="I22" s="24"/>
      <c r="J22" s="24"/>
    </row>
    <row r="23" spans="2:10" hidden="1">
      <c r="B23" s="18" t="s">
        <v>125</v>
      </c>
      <c r="C23" s="25" t="s">
        <v>28</v>
      </c>
      <c r="D23" s="26" t="s">
        <v>11</v>
      </c>
      <c r="E23" s="38">
        <v>10.242000000000001</v>
      </c>
      <c r="F23" s="27">
        <f>F24+F27</f>
        <v>10.241999999999999</v>
      </c>
      <c r="G23" s="28">
        <f>G24</f>
        <v>10.239000000000001</v>
      </c>
      <c r="H23" s="23">
        <f t="shared" si="0"/>
        <v>-2.9999999999983373E-3</v>
      </c>
      <c r="I23" s="24">
        <f t="shared" ref="I23:I48" si="3">G23/F23*100-100</f>
        <v>-2.9291154071458436E-2</v>
      </c>
      <c r="J23" s="24"/>
    </row>
    <row r="24" spans="2:10" hidden="1">
      <c r="B24" s="39"/>
      <c r="C24" s="25" t="s">
        <v>29</v>
      </c>
      <c r="D24" s="26" t="s">
        <v>11</v>
      </c>
      <c r="E24" s="38">
        <v>8.9459999999999997</v>
      </c>
      <c r="F24" s="27">
        <f t="shared" si="2"/>
        <v>8.9459999999999997</v>
      </c>
      <c r="G24" s="28">
        <f>5.929+4.31</f>
        <v>10.239000000000001</v>
      </c>
      <c r="H24" s="23">
        <f t="shared" si="0"/>
        <v>1.293000000000001</v>
      </c>
      <c r="I24" s="24">
        <f t="shared" si="3"/>
        <v>14.453386988598254</v>
      </c>
      <c r="J24" s="24"/>
    </row>
    <row r="25" spans="2:10" hidden="1">
      <c r="B25" s="39"/>
      <c r="C25" s="33" t="s">
        <v>21</v>
      </c>
      <c r="D25" s="34" t="s">
        <v>22</v>
      </c>
      <c r="E25" s="37">
        <v>9</v>
      </c>
      <c r="F25" s="27">
        <f t="shared" si="2"/>
        <v>9</v>
      </c>
      <c r="G25" s="28"/>
      <c r="H25" s="23">
        <f t="shared" si="0"/>
        <v>-9</v>
      </c>
      <c r="I25" s="24">
        <f>G25/F25*100-100</f>
        <v>-100</v>
      </c>
      <c r="J25" s="24"/>
    </row>
    <row r="26" spans="2:10" hidden="1">
      <c r="B26" s="39"/>
      <c r="C26" s="33" t="s">
        <v>23</v>
      </c>
      <c r="D26" s="34" t="s">
        <v>24</v>
      </c>
      <c r="E26" s="37">
        <v>994</v>
      </c>
      <c r="F26" s="27">
        <f t="shared" si="2"/>
        <v>994</v>
      </c>
      <c r="G26" s="28"/>
      <c r="H26" s="23">
        <f t="shared" si="0"/>
        <v>-994</v>
      </c>
      <c r="I26" s="24">
        <f t="shared" si="3"/>
        <v>-100</v>
      </c>
      <c r="J26" s="24"/>
    </row>
    <row r="27" spans="2:10" hidden="1">
      <c r="B27" s="39" t="s">
        <v>30</v>
      </c>
      <c r="C27" s="40" t="s">
        <v>31</v>
      </c>
      <c r="D27" s="26" t="s">
        <v>11</v>
      </c>
      <c r="E27" s="41">
        <v>1.296</v>
      </c>
      <c r="F27" s="27">
        <f t="shared" si="2"/>
        <v>1.296</v>
      </c>
      <c r="G27" s="28"/>
      <c r="H27" s="23">
        <f t="shared" si="0"/>
        <v>-1.296</v>
      </c>
      <c r="I27" s="24">
        <f t="shared" si="3"/>
        <v>-100</v>
      </c>
      <c r="J27" s="24"/>
    </row>
    <row r="28" spans="2:10" hidden="1">
      <c r="B28" s="39"/>
      <c r="C28" s="33" t="s">
        <v>21</v>
      </c>
      <c r="D28" s="34" t="s">
        <v>22</v>
      </c>
      <c r="E28" s="37">
        <v>2.4</v>
      </c>
      <c r="F28" s="27">
        <f t="shared" si="2"/>
        <v>2.4</v>
      </c>
      <c r="G28" s="28"/>
      <c r="H28" s="23">
        <f t="shared" si="0"/>
        <v>-2.4</v>
      </c>
      <c r="I28" s="24">
        <f t="shared" si="3"/>
        <v>-100</v>
      </c>
      <c r="J28" s="24"/>
    </row>
    <row r="29" spans="2:10" hidden="1">
      <c r="B29" s="39"/>
      <c r="C29" s="33" t="s">
        <v>23</v>
      </c>
      <c r="D29" s="34" t="s">
        <v>24</v>
      </c>
      <c r="E29" s="37">
        <v>540</v>
      </c>
      <c r="F29" s="27">
        <f t="shared" si="2"/>
        <v>540</v>
      </c>
      <c r="G29" s="28"/>
      <c r="H29" s="23">
        <f t="shared" si="0"/>
        <v>-540</v>
      </c>
      <c r="I29" s="24">
        <f t="shared" si="3"/>
        <v>-100</v>
      </c>
      <c r="J29" s="24"/>
    </row>
    <row r="30" spans="2:10" ht="31.5">
      <c r="B30" s="42" t="s">
        <v>32</v>
      </c>
      <c r="C30" s="40" t="s">
        <v>33</v>
      </c>
      <c r="D30" s="26" t="s">
        <v>11</v>
      </c>
      <c r="E30" s="28">
        <v>364.6</v>
      </c>
      <c r="F30" s="27">
        <f t="shared" si="2"/>
        <v>364.6</v>
      </c>
      <c r="G30" s="28">
        <v>386.88200000000001</v>
      </c>
      <c r="H30" s="23">
        <f t="shared" si="0"/>
        <v>22.281999999999982</v>
      </c>
      <c r="I30" s="24">
        <f t="shared" si="3"/>
        <v>6.1113549094898474</v>
      </c>
      <c r="J30" s="76" t="s">
        <v>132</v>
      </c>
    </row>
    <row r="31" spans="2:10" ht="31.5">
      <c r="B31" s="42"/>
      <c r="C31" s="34" t="s">
        <v>122</v>
      </c>
      <c r="D31" s="34" t="s">
        <v>34</v>
      </c>
      <c r="E31" s="36">
        <v>20918</v>
      </c>
      <c r="F31" s="35">
        <f t="shared" si="2"/>
        <v>20918</v>
      </c>
      <c r="G31" s="36">
        <f>G30/G32*1000</f>
        <v>22196.328169822144</v>
      </c>
      <c r="H31" s="23">
        <f>G31-F31</f>
        <v>1278.3281698221435</v>
      </c>
      <c r="I31" s="24">
        <f t="shared" si="3"/>
        <v>6.1111395440393181</v>
      </c>
      <c r="J31" s="24"/>
    </row>
    <row r="32" spans="2:10">
      <c r="B32" s="42"/>
      <c r="C32" s="33" t="s">
        <v>23</v>
      </c>
      <c r="D32" s="34" t="s">
        <v>24</v>
      </c>
      <c r="E32" s="28">
        <v>17.43</v>
      </c>
      <c r="F32" s="27">
        <f t="shared" si="2"/>
        <v>17.43</v>
      </c>
      <c r="G32" s="28">
        <v>17.43</v>
      </c>
      <c r="H32" s="23">
        <f t="shared" si="0"/>
        <v>0</v>
      </c>
      <c r="I32" s="24">
        <f t="shared" si="3"/>
        <v>0</v>
      </c>
      <c r="J32" s="24"/>
    </row>
    <row r="33" spans="1:10">
      <c r="B33" s="42" t="s">
        <v>35</v>
      </c>
      <c r="C33" s="25" t="s">
        <v>36</v>
      </c>
      <c r="D33" s="26" t="s">
        <v>11</v>
      </c>
      <c r="E33" s="37">
        <v>600.79999999999995</v>
      </c>
      <c r="F33" s="27">
        <f t="shared" si="2"/>
        <v>600.79999999999995</v>
      </c>
      <c r="G33" s="28">
        <f>66.727+0.43+534.5</f>
        <v>601.65700000000004</v>
      </c>
      <c r="H33" s="23">
        <f t="shared" si="0"/>
        <v>0.85700000000008458</v>
      </c>
      <c r="I33" s="24">
        <f t="shared" si="3"/>
        <v>0.1426431424767145</v>
      </c>
      <c r="J33" s="24"/>
    </row>
    <row r="34" spans="1:10" s="2" customFormat="1">
      <c r="B34" s="10" t="s">
        <v>37</v>
      </c>
      <c r="C34" s="43" t="s">
        <v>38</v>
      </c>
      <c r="D34" s="8" t="s">
        <v>11</v>
      </c>
      <c r="E34" s="14">
        <f>E35+E36</f>
        <v>9181.67</v>
      </c>
      <c r="F34" s="13">
        <f t="shared" si="2"/>
        <v>9181.67</v>
      </c>
      <c r="G34" s="44">
        <f>G35+G36</f>
        <v>9259.0750000000007</v>
      </c>
      <c r="H34" s="14">
        <f t="shared" si="0"/>
        <v>77.405000000000655</v>
      </c>
      <c r="I34" s="15">
        <f t="shared" si="3"/>
        <v>0.84303835794578674</v>
      </c>
      <c r="J34" s="15"/>
    </row>
    <row r="35" spans="1:10" ht="31.5">
      <c r="B35" s="42" t="s">
        <v>39</v>
      </c>
      <c r="C35" s="25" t="s">
        <v>123</v>
      </c>
      <c r="D35" s="26" t="s">
        <v>11</v>
      </c>
      <c r="E35" s="28">
        <v>8354.57</v>
      </c>
      <c r="F35" s="27">
        <f t="shared" si="2"/>
        <v>8354.57</v>
      </c>
      <c r="G35" s="28">
        <v>8425</v>
      </c>
      <c r="H35" s="28">
        <f t="shared" si="0"/>
        <v>70.430000000000291</v>
      </c>
      <c r="I35" s="24">
        <f t="shared" si="3"/>
        <v>0.84301166906254821</v>
      </c>
      <c r="J35" s="76" t="s">
        <v>133</v>
      </c>
    </row>
    <row r="36" spans="1:10">
      <c r="A36" s="3">
        <v>23822.91</v>
      </c>
      <c r="B36" s="42" t="s">
        <v>40</v>
      </c>
      <c r="C36" s="40" t="s">
        <v>41</v>
      </c>
      <c r="D36" s="26" t="s">
        <v>11</v>
      </c>
      <c r="E36" s="37">
        <v>827.1</v>
      </c>
      <c r="F36" s="27">
        <f t="shared" si="2"/>
        <v>827.1</v>
      </c>
      <c r="G36" s="47">
        <f>G35*9.9%</f>
        <v>834.07500000000005</v>
      </c>
      <c r="H36" s="28">
        <f t="shared" si="0"/>
        <v>6.9750000000000227</v>
      </c>
      <c r="I36" s="24">
        <f t="shared" si="3"/>
        <v>0.84330794341676096</v>
      </c>
      <c r="J36" s="24"/>
    </row>
    <row r="37" spans="1:10" s="2" customFormat="1">
      <c r="B37" s="10" t="s">
        <v>42</v>
      </c>
      <c r="C37" s="61" t="s">
        <v>43</v>
      </c>
      <c r="D37" s="62" t="s">
        <v>11</v>
      </c>
      <c r="E37" s="48">
        <v>2110.6999999999998</v>
      </c>
      <c r="F37" s="63">
        <f t="shared" si="2"/>
        <v>2110.6999999999998</v>
      </c>
      <c r="G37" s="48">
        <f>1800.591+311</f>
        <v>2111.5909999999999</v>
      </c>
      <c r="H37" s="48">
        <f t="shared" si="0"/>
        <v>0.8910000000000764</v>
      </c>
      <c r="I37" s="15">
        <f t="shared" si="3"/>
        <v>4.2213483678409602E-2</v>
      </c>
      <c r="J37" s="15"/>
    </row>
    <row r="38" spans="1:10" s="2" customFormat="1">
      <c r="B38" s="10" t="s">
        <v>44</v>
      </c>
      <c r="C38" s="61" t="s">
        <v>45</v>
      </c>
      <c r="D38" s="62" t="s">
        <v>11</v>
      </c>
      <c r="E38" s="64">
        <f>E39+E40+E41+E45</f>
        <v>569.09500000000003</v>
      </c>
      <c r="F38" s="68">
        <f t="shared" si="2"/>
        <v>569.09500000000003</v>
      </c>
      <c r="G38" s="69">
        <f>G39+G40+G41+G45</f>
        <v>457.18000000000006</v>
      </c>
      <c r="H38" s="48">
        <f t="shared" si="0"/>
        <v>-111.91499999999996</v>
      </c>
      <c r="I38" s="15">
        <f t="shared" si="3"/>
        <v>-19.665433714933357</v>
      </c>
      <c r="J38" s="15"/>
    </row>
    <row r="39" spans="1:10">
      <c r="B39" s="42" t="s">
        <v>46</v>
      </c>
      <c r="C39" s="40" t="s">
        <v>47</v>
      </c>
      <c r="D39" s="26" t="s">
        <v>11</v>
      </c>
      <c r="E39" s="37">
        <v>238.1</v>
      </c>
      <c r="F39" s="27">
        <f t="shared" si="2"/>
        <v>238.1</v>
      </c>
      <c r="G39" s="28">
        <v>289</v>
      </c>
      <c r="H39" s="28">
        <f t="shared" si="0"/>
        <v>50.900000000000006</v>
      </c>
      <c r="I39" s="24">
        <f t="shared" si="3"/>
        <v>21.377572448551035</v>
      </c>
      <c r="J39" s="24"/>
    </row>
    <row r="40" spans="1:10" ht="31.5">
      <c r="B40" s="42" t="s">
        <v>48</v>
      </c>
      <c r="C40" s="40" t="s">
        <v>49</v>
      </c>
      <c r="D40" s="26" t="s">
        <v>11</v>
      </c>
      <c r="E40" s="28">
        <v>219.48</v>
      </c>
      <c r="F40" s="27">
        <f t="shared" si="2"/>
        <v>219.48</v>
      </c>
      <c r="G40" s="28">
        <v>0</v>
      </c>
      <c r="H40" s="28">
        <f t="shared" si="0"/>
        <v>-219.48</v>
      </c>
      <c r="I40" s="24">
        <f t="shared" si="3"/>
        <v>-100</v>
      </c>
      <c r="J40" s="76" t="s">
        <v>134</v>
      </c>
    </row>
    <row r="41" spans="1:10">
      <c r="B41" s="42" t="s">
        <v>50</v>
      </c>
      <c r="C41" s="40" t="s">
        <v>51</v>
      </c>
      <c r="D41" s="26" t="s">
        <v>11</v>
      </c>
      <c r="E41" s="41">
        <v>44.408000000000001</v>
      </c>
      <c r="F41" s="27">
        <v>44.408000000000001</v>
      </c>
      <c r="G41" s="28">
        <f>SUM(G42:G44)</f>
        <v>72.888000000000005</v>
      </c>
      <c r="H41" s="28">
        <f t="shared" si="0"/>
        <v>28.480000000000004</v>
      </c>
      <c r="I41" s="24">
        <f t="shared" si="3"/>
        <v>64.132588722752672</v>
      </c>
      <c r="J41" s="24" t="s">
        <v>135</v>
      </c>
    </row>
    <row r="42" spans="1:10" s="50" customFormat="1" hidden="1">
      <c r="B42" s="51" t="s">
        <v>52</v>
      </c>
      <c r="C42" s="65" t="s">
        <v>53</v>
      </c>
      <c r="D42" s="34" t="s">
        <v>11</v>
      </c>
      <c r="E42" s="66"/>
      <c r="F42" s="27"/>
      <c r="G42" s="67">
        <v>12.5</v>
      </c>
      <c r="H42" s="67"/>
      <c r="I42" s="52"/>
      <c r="J42" s="52"/>
    </row>
    <row r="43" spans="1:10" s="50" customFormat="1" hidden="1">
      <c r="B43" s="51" t="s">
        <v>54</v>
      </c>
      <c r="C43" s="65" t="s">
        <v>55</v>
      </c>
      <c r="D43" s="34" t="s">
        <v>11</v>
      </c>
      <c r="E43" s="66"/>
      <c r="F43" s="27"/>
      <c r="G43" s="67">
        <v>1</v>
      </c>
      <c r="H43" s="67"/>
      <c r="I43" s="52"/>
      <c r="J43" s="52"/>
    </row>
    <row r="44" spans="1:10" s="50" customFormat="1" hidden="1">
      <c r="B44" s="51" t="s">
        <v>56</v>
      </c>
      <c r="C44" s="65" t="s">
        <v>57</v>
      </c>
      <c r="D44" s="34" t="s">
        <v>11</v>
      </c>
      <c r="E44" s="66"/>
      <c r="F44" s="27"/>
      <c r="G44" s="67">
        <v>59.387999999999998</v>
      </c>
      <c r="H44" s="67"/>
      <c r="I44" s="52"/>
      <c r="J44" s="52"/>
    </row>
    <row r="45" spans="1:10" ht="31.5">
      <c r="B45" s="42" t="s">
        <v>58</v>
      </c>
      <c r="C45" s="40" t="s">
        <v>59</v>
      </c>
      <c r="D45" s="26" t="s">
        <v>11</v>
      </c>
      <c r="E45" s="37">
        <f>E46+E47+E48</f>
        <v>67.106999999999999</v>
      </c>
      <c r="F45" s="27">
        <v>67.099999999999994</v>
      </c>
      <c r="G45" s="47">
        <f>G47+G48+G46+G49</f>
        <v>95.292000000000002</v>
      </c>
      <c r="H45" s="28">
        <f t="shared" si="0"/>
        <v>28.192000000000007</v>
      </c>
      <c r="I45" s="24">
        <f t="shared" si="3"/>
        <v>42.014903129657228</v>
      </c>
      <c r="J45" s="76" t="s">
        <v>136</v>
      </c>
    </row>
    <row r="46" spans="1:10" hidden="1">
      <c r="B46" s="42" t="s">
        <v>60</v>
      </c>
      <c r="C46" s="40" t="s">
        <v>61</v>
      </c>
      <c r="D46" s="26" t="s">
        <v>11</v>
      </c>
      <c r="E46" s="37">
        <v>19.760000000000002</v>
      </c>
      <c r="F46" s="27">
        <f t="shared" si="2"/>
        <v>19.760000000000002</v>
      </c>
      <c r="G46" s="28">
        <f>31.197+1.16</f>
        <v>32.356999999999999</v>
      </c>
      <c r="H46" s="28">
        <f t="shared" si="0"/>
        <v>12.596999999999998</v>
      </c>
      <c r="I46" s="24">
        <f t="shared" si="3"/>
        <v>63.749999999999972</v>
      </c>
      <c r="J46" s="24"/>
    </row>
    <row r="47" spans="1:10" ht="31.5" hidden="1">
      <c r="B47" s="42" t="s">
        <v>62</v>
      </c>
      <c r="C47" s="25" t="s">
        <v>63</v>
      </c>
      <c r="D47" s="26" t="s">
        <v>11</v>
      </c>
      <c r="E47" s="37">
        <v>13.583</v>
      </c>
      <c r="F47" s="27">
        <f t="shared" si="2"/>
        <v>13.583</v>
      </c>
      <c r="G47" s="28">
        <v>14.675000000000001</v>
      </c>
      <c r="H47" s="28">
        <f t="shared" si="0"/>
        <v>1.0920000000000005</v>
      </c>
      <c r="I47" s="24">
        <f t="shared" si="3"/>
        <v>8.0394610910697253</v>
      </c>
      <c r="J47" s="24"/>
    </row>
    <row r="48" spans="1:10" hidden="1">
      <c r="B48" s="42" t="s">
        <v>64</v>
      </c>
      <c r="C48" s="25" t="s">
        <v>65</v>
      </c>
      <c r="D48" s="26" t="s">
        <v>11</v>
      </c>
      <c r="E48" s="28">
        <v>33.764000000000003</v>
      </c>
      <c r="F48" s="27">
        <f t="shared" si="2"/>
        <v>33.764000000000003</v>
      </c>
      <c r="G48" s="28">
        <v>33.76</v>
      </c>
      <c r="H48" s="28">
        <f t="shared" si="0"/>
        <v>-4.0000000000048885E-3</v>
      </c>
      <c r="I48" s="24">
        <f t="shared" si="3"/>
        <v>-1.1846937566645011E-2</v>
      </c>
      <c r="J48" s="24"/>
    </row>
    <row r="49" spans="2:11" hidden="1">
      <c r="B49" s="42" t="s">
        <v>66</v>
      </c>
      <c r="C49" s="25" t="s">
        <v>67</v>
      </c>
      <c r="D49" s="26" t="s">
        <v>11</v>
      </c>
      <c r="E49" s="28"/>
      <c r="F49" s="27">
        <v>0</v>
      </c>
      <c r="G49" s="28">
        <v>14.5</v>
      </c>
      <c r="H49" s="28">
        <f t="shared" si="0"/>
        <v>14.5</v>
      </c>
      <c r="I49" s="24"/>
      <c r="J49" s="24"/>
    </row>
    <row r="50" spans="2:11" s="2" customFormat="1">
      <c r="B50" s="10" t="s">
        <v>68</v>
      </c>
      <c r="C50" s="61" t="s">
        <v>69</v>
      </c>
      <c r="D50" s="62" t="s">
        <v>11</v>
      </c>
      <c r="E50" s="64">
        <f>E51</f>
        <v>587.95500000000004</v>
      </c>
      <c r="F50" s="68">
        <f>E50</f>
        <v>587.95500000000004</v>
      </c>
      <c r="G50" s="73">
        <f>G51</f>
        <v>585.74800000000005</v>
      </c>
      <c r="H50" s="48">
        <f t="shared" si="0"/>
        <v>-2.2069999999999936</v>
      </c>
      <c r="I50" s="15">
        <f>G50/F50*100-100</f>
        <v>-0.37536886326334695</v>
      </c>
      <c r="J50" s="15"/>
    </row>
    <row r="51" spans="2:11" s="2" customFormat="1">
      <c r="B51" s="10" t="s">
        <v>70</v>
      </c>
      <c r="C51" s="74" t="s">
        <v>71</v>
      </c>
      <c r="D51" s="62" t="s">
        <v>11</v>
      </c>
      <c r="E51" s="64">
        <f>E56+E57+E58</f>
        <v>587.95500000000004</v>
      </c>
      <c r="F51" s="68">
        <f>E51</f>
        <v>587.95500000000004</v>
      </c>
      <c r="G51" s="73">
        <f>G52+G53+G56+G57+G58</f>
        <v>585.74800000000005</v>
      </c>
      <c r="H51" s="48">
        <f t="shared" si="0"/>
        <v>-2.2069999999999936</v>
      </c>
      <c r="I51" s="15">
        <f>G51/F51*100-100</f>
        <v>-0.37536886326334695</v>
      </c>
      <c r="J51" s="15"/>
    </row>
    <row r="52" spans="2:11" ht="31.5">
      <c r="B52" s="42" t="s">
        <v>72</v>
      </c>
      <c r="C52" s="25" t="s">
        <v>124</v>
      </c>
      <c r="D52" s="26" t="s">
        <v>11</v>
      </c>
      <c r="E52" s="37">
        <v>0</v>
      </c>
      <c r="F52" s="27">
        <f t="shared" ref="F52:G53" si="4">E52/12*11</f>
        <v>0</v>
      </c>
      <c r="G52" s="27">
        <f t="shared" si="4"/>
        <v>0</v>
      </c>
      <c r="H52" s="28">
        <f t="shared" si="0"/>
        <v>0</v>
      </c>
      <c r="I52" s="24"/>
      <c r="J52" s="24"/>
    </row>
    <row r="53" spans="2:11">
      <c r="B53" s="42" t="s">
        <v>73</v>
      </c>
      <c r="C53" s="25" t="s">
        <v>41</v>
      </c>
      <c r="D53" s="26" t="s">
        <v>11</v>
      </c>
      <c r="E53" s="37">
        <v>0</v>
      </c>
      <c r="F53" s="27">
        <f t="shared" si="4"/>
        <v>0</v>
      </c>
      <c r="G53" s="27">
        <f t="shared" si="4"/>
        <v>0</v>
      </c>
      <c r="H53" s="28">
        <f t="shared" si="0"/>
        <v>0</v>
      </c>
      <c r="I53" s="24"/>
      <c r="J53" s="24"/>
    </row>
    <row r="54" spans="2:11" hidden="1">
      <c r="B54" s="51" t="s">
        <v>74</v>
      </c>
      <c r="C54" s="53" t="s">
        <v>75</v>
      </c>
      <c r="D54" s="26" t="s">
        <v>11</v>
      </c>
      <c r="E54" s="37"/>
      <c r="F54" s="27"/>
      <c r="G54" s="28"/>
      <c r="H54" s="28"/>
      <c r="I54" s="24"/>
      <c r="J54" s="24"/>
    </row>
    <row r="55" spans="2:11" hidden="1">
      <c r="B55" s="51" t="s">
        <v>76</v>
      </c>
      <c r="C55" s="53" t="s">
        <v>77</v>
      </c>
      <c r="D55" s="26" t="s">
        <v>11</v>
      </c>
      <c r="E55" s="37"/>
      <c r="F55" s="27"/>
      <c r="G55" s="28"/>
      <c r="H55" s="28"/>
      <c r="I55" s="24"/>
      <c r="J55" s="24"/>
    </row>
    <row r="56" spans="2:11">
      <c r="B56" s="42" t="s">
        <v>78</v>
      </c>
      <c r="C56" s="25" t="s">
        <v>79</v>
      </c>
      <c r="D56" s="26" t="s">
        <v>11</v>
      </c>
      <c r="E56" s="37">
        <v>100.1</v>
      </c>
      <c r="F56" s="27">
        <f>E56</f>
        <v>100.1</v>
      </c>
      <c r="G56" s="28">
        <f>74.69+23</f>
        <v>97.69</v>
      </c>
      <c r="H56" s="28">
        <f t="shared" si="0"/>
        <v>-2.4099999999999966</v>
      </c>
      <c r="I56" s="24">
        <f t="shared" ref="I56:I68" si="5">G56/F56*100-100</f>
        <v>-2.4075924075924036</v>
      </c>
      <c r="J56" s="77" t="s">
        <v>137</v>
      </c>
      <c r="K56" s="3" t="s">
        <v>129</v>
      </c>
    </row>
    <row r="57" spans="2:11">
      <c r="B57" s="42" t="s">
        <v>80</v>
      </c>
      <c r="C57" s="25" t="s">
        <v>81</v>
      </c>
      <c r="D57" s="26" t="s">
        <v>11</v>
      </c>
      <c r="E57" s="28">
        <v>61.88</v>
      </c>
      <c r="F57" s="27">
        <f t="shared" ref="F57:F62" si="6">E57</f>
        <v>61.88</v>
      </c>
      <c r="G57" s="28">
        <v>62.078000000000003</v>
      </c>
      <c r="H57" s="23">
        <f>G57-F57</f>
        <v>0.1980000000000004</v>
      </c>
      <c r="I57" s="24">
        <f t="shared" si="5"/>
        <v>0.31997414350355768</v>
      </c>
      <c r="J57" s="24"/>
    </row>
    <row r="58" spans="2:11">
      <c r="B58" s="42" t="s">
        <v>82</v>
      </c>
      <c r="C58" s="40" t="s">
        <v>130</v>
      </c>
      <c r="D58" s="26" t="s">
        <v>11</v>
      </c>
      <c r="E58" s="41">
        <f>E59+E60+E61+E62</f>
        <v>425.97500000000002</v>
      </c>
      <c r="F58" s="27">
        <f t="shared" si="6"/>
        <v>425.97500000000002</v>
      </c>
      <c r="G58" s="28">
        <v>425.98</v>
      </c>
      <c r="H58" s="23">
        <f t="shared" si="0"/>
        <v>4.9999999999954525E-3</v>
      </c>
      <c r="I58" s="24">
        <f t="shared" si="5"/>
        <v>1.1737778038707347E-3</v>
      </c>
      <c r="J58" s="24"/>
    </row>
    <row r="59" spans="2:11" hidden="1">
      <c r="B59" s="42" t="s">
        <v>83</v>
      </c>
      <c r="C59" s="40" t="s">
        <v>84</v>
      </c>
      <c r="D59" s="26" t="s">
        <v>11</v>
      </c>
      <c r="E59" s="28">
        <v>8.5719999999999992</v>
      </c>
      <c r="F59" s="27">
        <f t="shared" si="6"/>
        <v>8.5719999999999992</v>
      </c>
      <c r="G59" s="28">
        <v>8.57</v>
      </c>
      <c r="H59" s="23">
        <f t="shared" si="0"/>
        <v>-1.9999999999988916E-3</v>
      </c>
      <c r="I59" s="24">
        <f t="shared" si="5"/>
        <v>-2.3331777881466564E-2</v>
      </c>
      <c r="J59" s="24"/>
    </row>
    <row r="60" spans="2:11" hidden="1">
      <c r="B60" s="42" t="s">
        <v>85</v>
      </c>
      <c r="C60" s="40" t="s">
        <v>86</v>
      </c>
      <c r="D60" s="26" t="s">
        <v>11</v>
      </c>
      <c r="E60" s="28">
        <v>407.57</v>
      </c>
      <c r="F60" s="27">
        <f t="shared" si="6"/>
        <v>407.57</v>
      </c>
      <c r="G60" s="28">
        <v>407.57</v>
      </c>
      <c r="H60" s="23">
        <f t="shared" si="0"/>
        <v>0</v>
      </c>
      <c r="I60" s="24">
        <f t="shared" si="5"/>
        <v>0</v>
      </c>
      <c r="J60" s="24"/>
    </row>
    <row r="61" spans="2:11" hidden="1">
      <c r="B61" s="42" t="s">
        <v>87</v>
      </c>
      <c r="C61" s="40" t="s">
        <v>88</v>
      </c>
      <c r="D61" s="26" t="s">
        <v>11</v>
      </c>
      <c r="E61" s="28">
        <v>7.7130000000000001</v>
      </c>
      <c r="F61" s="27">
        <f t="shared" si="6"/>
        <v>7.7130000000000001</v>
      </c>
      <c r="G61" s="28">
        <v>7.71</v>
      </c>
      <c r="H61" s="23">
        <f t="shared" si="0"/>
        <v>-3.0000000000001137E-3</v>
      </c>
      <c r="I61" s="24">
        <f t="shared" si="5"/>
        <v>-3.8895371450792027E-2</v>
      </c>
      <c r="J61" s="24"/>
    </row>
    <row r="62" spans="2:11" ht="31.5" hidden="1">
      <c r="B62" s="42" t="s">
        <v>89</v>
      </c>
      <c r="C62" s="25" t="s">
        <v>90</v>
      </c>
      <c r="D62" s="26" t="s">
        <v>11</v>
      </c>
      <c r="E62" s="28">
        <v>2.12</v>
      </c>
      <c r="F62" s="27">
        <f t="shared" si="6"/>
        <v>2.12</v>
      </c>
      <c r="G62" s="28">
        <v>2.12</v>
      </c>
      <c r="H62" s="23">
        <f>G62-F62</f>
        <v>0</v>
      </c>
      <c r="I62" s="24">
        <f t="shared" si="5"/>
        <v>0</v>
      </c>
      <c r="J62" s="24"/>
    </row>
    <row r="63" spans="2:11" hidden="1">
      <c r="B63" s="42" t="s">
        <v>91</v>
      </c>
      <c r="C63" s="19" t="s">
        <v>92</v>
      </c>
      <c r="D63" s="20" t="s">
        <v>11</v>
      </c>
      <c r="E63" s="23"/>
      <c r="F63" s="22"/>
      <c r="G63" s="23"/>
      <c r="H63" s="23"/>
      <c r="I63" s="24"/>
      <c r="J63" s="24"/>
    </row>
    <row r="64" spans="2:11" s="2" customFormat="1">
      <c r="B64" s="10" t="s">
        <v>93</v>
      </c>
      <c r="C64" s="43" t="s">
        <v>94</v>
      </c>
      <c r="D64" s="8" t="s">
        <v>11</v>
      </c>
      <c r="E64" s="49">
        <f>E50+E11</f>
        <v>14063.255999999998</v>
      </c>
      <c r="F64" s="12">
        <f>E64</f>
        <v>14063.255999999998</v>
      </c>
      <c r="G64" s="14">
        <f>G50+G11</f>
        <v>14055.428</v>
      </c>
      <c r="H64" s="14">
        <f>G64-F64</f>
        <v>-7.8279999999977008</v>
      </c>
      <c r="I64" s="15">
        <f t="shared" si="5"/>
        <v>-5.5662785346427768E-2</v>
      </c>
      <c r="J64" s="15"/>
    </row>
    <row r="65" spans="2:14" s="2" customFormat="1">
      <c r="B65" s="10" t="s">
        <v>95</v>
      </c>
      <c r="C65" s="43" t="s">
        <v>96</v>
      </c>
      <c r="D65" s="8" t="s">
        <v>11</v>
      </c>
      <c r="E65" s="54">
        <v>300</v>
      </c>
      <c r="F65" s="13">
        <f t="shared" ref="F65:F69" si="7">E65</f>
        <v>300</v>
      </c>
      <c r="G65" s="14">
        <f>G66-G64</f>
        <v>2363.2455489999993</v>
      </c>
      <c r="H65" s="14">
        <f t="shared" si="0"/>
        <v>2063.2455489999993</v>
      </c>
      <c r="I65" s="15">
        <f t="shared" si="5"/>
        <v>687.7485163333331</v>
      </c>
      <c r="J65" s="15"/>
    </row>
    <row r="66" spans="2:14" s="2" customFormat="1">
      <c r="B66" s="10" t="s">
        <v>97</v>
      </c>
      <c r="C66" s="43" t="s">
        <v>98</v>
      </c>
      <c r="D66" s="8" t="s">
        <v>11</v>
      </c>
      <c r="E66" s="14">
        <v>14363.26</v>
      </c>
      <c r="F66" s="13">
        <f t="shared" si="7"/>
        <v>14363.26</v>
      </c>
      <c r="G66" s="14">
        <f>G68</f>
        <v>16418.673548999999</v>
      </c>
      <c r="H66" s="14">
        <f t="shared" si="0"/>
        <v>2055.413548999999</v>
      </c>
      <c r="I66" s="15">
        <f t="shared" si="5"/>
        <v>14.310216127814982</v>
      </c>
      <c r="J66" s="15"/>
    </row>
    <row r="67" spans="2:14" s="2" customFormat="1">
      <c r="B67" s="86" t="s">
        <v>99</v>
      </c>
      <c r="C67" s="87" t="s">
        <v>100</v>
      </c>
      <c r="D67" s="8" t="s">
        <v>101</v>
      </c>
      <c r="E67" s="14">
        <v>8463.9</v>
      </c>
      <c r="F67" s="13">
        <f t="shared" si="7"/>
        <v>8463.9</v>
      </c>
      <c r="G67" s="14">
        <v>9675.1170000000002</v>
      </c>
      <c r="H67" s="14">
        <f t="shared" si="0"/>
        <v>1211.2170000000006</v>
      </c>
      <c r="I67" s="15">
        <f t="shared" si="5"/>
        <v>14.310388827845316</v>
      </c>
      <c r="J67" s="15"/>
    </row>
    <row r="68" spans="2:14" s="2" customFormat="1">
      <c r="B68" s="86"/>
      <c r="C68" s="87"/>
      <c r="D68" s="8" t="s">
        <v>11</v>
      </c>
      <c r="E68" s="14">
        <f>E66</f>
        <v>14363.26</v>
      </c>
      <c r="F68" s="13">
        <f>E68</f>
        <v>14363.26</v>
      </c>
      <c r="G68" s="14">
        <f>G67*F69</f>
        <v>16418.673548999999</v>
      </c>
      <c r="H68" s="14">
        <f t="shared" si="0"/>
        <v>2055.413548999999</v>
      </c>
      <c r="I68" s="15">
        <f t="shared" si="5"/>
        <v>14.310216127814982</v>
      </c>
      <c r="J68" s="15"/>
    </row>
    <row r="69" spans="2:14" s="2" customFormat="1">
      <c r="B69" s="10" t="s">
        <v>102</v>
      </c>
      <c r="C69" s="43" t="s">
        <v>103</v>
      </c>
      <c r="D69" s="8" t="s">
        <v>104</v>
      </c>
      <c r="E69" s="49">
        <v>1.6970000000000001</v>
      </c>
      <c r="F69" s="12">
        <f t="shared" si="7"/>
        <v>1.6970000000000001</v>
      </c>
      <c r="G69" s="49">
        <f>F69</f>
        <v>1.6970000000000001</v>
      </c>
      <c r="H69" s="14">
        <f>G69-F69</f>
        <v>0</v>
      </c>
      <c r="I69" s="15">
        <f>G69/F69*100-100</f>
        <v>0</v>
      </c>
      <c r="J69" s="15"/>
    </row>
    <row r="70" spans="2:14">
      <c r="B70" s="39"/>
      <c r="C70" s="45" t="s">
        <v>105</v>
      </c>
      <c r="D70" s="39"/>
      <c r="E70" s="23"/>
      <c r="F70" s="23"/>
      <c r="G70" s="23"/>
      <c r="H70" s="14"/>
      <c r="I70" s="15"/>
      <c r="J70" s="15"/>
    </row>
    <row r="71" spans="2:14" ht="31.5">
      <c r="B71" s="42">
        <v>6</v>
      </c>
      <c r="C71" s="19" t="s">
        <v>106</v>
      </c>
      <c r="D71" s="42" t="s">
        <v>107</v>
      </c>
      <c r="E71" s="55">
        <v>9</v>
      </c>
      <c r="F71" s="55">
        <v>9</v>
      </c>
      <c r="G71" s="55">
        <v>9</v>
      </c>
      <c r="H71" s="23">
        <f>G71-F71</f>
        <v>0</v>
      </c>
      <c r="I71" s="24">
        <f t="shared" ref="I71:I75" si="8">G71/F71*100-100</f>
        <v>0</v>
      </c>
      <c r="J71" s="24"/>
      <c r="N71" s="75"/>
    </row>
    <row r="72" spans="2:14">
      <c r="B72" s="42" t="s">
        <v>108</v>
      </c>
      <c r="C72" s="19" t="s">
        <v>109</v>
      </c>
      <c r="D72" s="42" t="s">
        <v>107</v>
      </c>
      <c r="E72" s="55">
        <v>9</v>
      </c>
      <c r="F72" s="55">
        <v>9</v>
      </c>
      <c r="G72" s="55">
        <v>9</v>
      </c>
      <c r="H72" s="23">
        <f t="shared" ref="H72:H75" si="9">G72-F72</f>
        <v>0</v>
      </c>
      <c r="I72" s="24">
        <f t="shared" si="8"/>
        <v>0</v>
      </c>
      <c r="J72" s="24"/>
      <c r="N72" s="89"/>
    </row>
    <row r="73" spans="2:14">
      <c r="B73" s="42" t="s">
        <v>110</v>
      </c>
      <c r="C73" s="19" t="s">
        <v>111</v>
      </c>
      <c r="D73" s="42" t="s">
        <v>107</v>
      </c>
      <c r="E73" s="55"/>
      <c r="F73" s="55"/>
      <c r="G73" s="23"/>
      <c r="H73" s="14"/>
      <c r="I73" s="15"/>
      <c r="J73" s="15"/>
    </row>
    <row r="74" spans="2:14" ht="31.5">
      <c r="B74" s="42" t="s">
        <v>112</v>
      </c>
      <c r="C74" s="19" t="s">
        <v>113</v>
      </c>
      <c r="D74" s="42" t="s">
        <v>24</v>
      </c>
      <c r="E74" s="55">
        <v>77357</v>
      </c>
      <c r="F74" s="55">
        <v>77357</v>
      </c>
      <c r="G74" s="55">
        <f>(G35+G52)/12/G71*1000</f>
        <v>78009.25925925927</v>
      </c>
      <c r="H74" s="23">
        <f>G74-F74</f>
        <v>652.25925925927004</v>
      </c>
      <c r="I74" s="24">
        <f t="shared" si="8"/>
        <v>0.8431806549624099</v>
      </c>
      <c r="J74" s="24"/>
    </row>
    <row r="75" spans="2:14">
      <c r="B75" s="42" t="s">
        <v>114</v>
      </c>
      <c r="C75" s="19" t="s">
        <v>109</v>
      </c>
      <c r="D75" s="42" t="s">
        <v>24</v>
      </c>
      <c r="E75" s="55">
        <v>77357</v>
      </c>
      <c r="F75" s="55">
        <v>77357</v>
      </c>
      <c r="G75" s="55">
        <f>G35/G72/12*1000</f>
        <v>78009.259259259255</v>
      </c>
      <c r="H75" s="23">
        <f t="shared" si="9"/>
        <v>652.25925925925549</v>
      </c>
      <c r="I75" s="24">
        <f t="shared" si="8"/>
        <v>0.84318065496238148</v>
      </c>
      <c r="J75" s="24"/>
    </row>
    <row r="76" spans="2:14">
      <c r="B76" s="42" t="s">
        <v>115</v>
      </c>
      <c r="C76" s="19" t="s">
        <v>111</v>
      </c>
      <c r="D76" s="42" t="s">
        <v>24</v>
      </c>
      <c r="E76" s="55"/>
      <c r="F76" s="46"/>
      <c r="G76" s="46"/>
      <c r="H76" s="23"/>
      <c r="I76" s="24"/>
      <c r="J76" s="24"/>
    </row>
    <row r="77" spans="2:14">
      <c r="B77" s="56"/>
      <c r="C77" s="57"/>
      <c r="D77" s="56"/>
      <c r="E77" s="58"/>
      <c r="F77" s="58"/>
      <c r="G77" s="59"/>
      <c r="H77" s="56"/>
      <c r="I77" s="56"/>
      <c r="J77" s="56"/>
    </row>
    <row r="78" spans="2:14">
      <c r="B78" s="56"/>
      <c r="C78" s="57"/>
      <c r="D78" s="56"/>
      <c r="E78" s="58"/>
      <c r="F78" s="58"/>
      <c r="M78" s="75"/>
    </row>
    <row r="79" spans="2:14">
      <c r="B79" s="60"/>
      <c r="C79" s="2" t="s">
        <v>116</v>
      </c>
      <c r="G79" s="84" t="s">
        <v>117</v>
      </c>
      <c r="H79" s="84"/>
      <c r="I79" s="84"/>
      <c r="J79" s="70"/>
    </row>
    <row r="80" spans="2:14">
      <c r="C80" s="2"/>
      <c r="D80" s="2"/>
      <c r="E80" s="2"/>
      <c r="F80" s="2"/>
      <c r="G80" s="84"/>
      <c r="H80" s="84"/>
      <c r="I80" s="29"/>
      <c r="J80" s="29"/>
    </row>
    <row r="81" spans="3:10">
      <c r="C81" s="2" t="s">
        <v>118</v>
      </c>
      <c r="D81" s="2"/>
      <c r="E81" s="2"/>
      <c r="F81" s="2"/>
      <c r="G81" s="2" t="s">
        <v>119</v>
      </c>
    </row>
    <row r="82" spans="3:10">
      <c r="C82" s="2"/>
      <c r="D82" s="2"/>
      <c r="E82" s="2"/>
      <c r="F82" s="2"/>
      <c r="G82" s="84"/>
      <c r="H82" s="84"/>
    </row>
    <row r="83" spans="3:10">
      <c r="C83" s="2" t="s">
        <v>120</v>
      </c>
      <c r="D83" s="2"/>
      <c r="E83" s="2"/>
      <c r="F83" s="2"/>
      <c r="G83" s="84" t="s">
        <v>121</v>
      </c>
      <c r="H83" s="84"/>
      <c r="I83" s="84"/>
      <c r="J83" s="70"/>
    </row>
  </sheetData>
  <mergeCells count="18">
    <mergeCell ref="G83:I83"/>
    <mergeCell ref="H8:I8"/>
    <mergeCell ref="B67:B68"/>
    <mergeCell ref="C67:C68"/>
    <mergeCell ref="G79:I79"/>
    <mergeCell ref="G80:H80"/>
    <mergeCell ref="G82:H82"/>
    <mergeCell ref="B8:B9"/>
    <mergeCell ref="C8:C9"/>
    <mergeCell ref="D8:D9"/>
    <mergeCell ref="E8:E9"/>
    <mergeCell ref="F8:F9"/>
    <mergeCell ref="G8:G9"/>
    <mergeCell ref="J8:J9"/>
    <mergeCell ref="B4:J5"/>
    <mergeCell ref="B1:J2"/>
    <mergeCell ref="B6:J6"/>
    <mergeCell ref="H7:I7"/>
  </mergeCells>
  <pageMargins left="0.31496062992125984" right="0.31496062992125984" top="0.74803149606299213" bottom="0.74803149606299213" header="0.31496062992125984" footer="0.31496062992125984"/>
  <pageSetup paperSize="9" scale="65" orientation="portrait" horizontalDpi="180" verticalDpi="180" r:id="rId1"/>
  <ignoredErrors>
    <ignoredError sqref="I12 F12 F23 F64 F50 F34:F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Чаглинка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2017-04-29T08:33:22Z</dcterms:modified>
</cp:coreProperties>
</file>