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21015" windowHeight="3345" tabRatio="537"/>
  </bookViews>
  <sheets>
    <sheet name="май" sheetId="27" r:id="rId1"/>
  </sheets>
  <calcPr calcId="124519"/>
</workbook>
</file>

<file path=xl/calcChain.xml><?xml version="1.0" encoding="utf-8"?>
<calcChain xmlns="http://schemas.openxmlformats.org/spreadsheetml/2006/main">
  <c r="E144" i="27"/>
  <c r="E88"/>
  <c r="E222" l="1"/>
  <c r="E221"/>
  <c r="D222"/>
  <c r="D221"/>
  <c r="D220"/>
  <c r="D153"/>
  <c r="E191" l="1"/>
  <c r="E187" s="1"/>
  <c r="D191"/>
  <c r="D187" s="1"/>
  <c r="E159"/>
  <c r="E65" l="1"/>
  <c r="E20"/>
  <c r="F205" l="1"/>
  <c r="E175" l="1"/>
  <c r="F219"/>
  <c r="G219" s="1"/>
  <c r="F218"/>
  <c r="G218" s="1"/>
  <c r="G217"/>
  <c r="E217"/>
  <c r="E220" s="1"/>
  <c r="D214"/>
  <c r="D213" s="1"/>
  <c r="G213" s="1"/>
  <c r="F204"/>
  <c r="G204" s="1"/>
  <c r="F203"/>
  <c r="F202"/>
  <c r="F201"/>
  <c r="F200"/>
  <c r="F199"/>
  <c r="F198"/>
  <c r="G198" s="1"/>
  <c r="F197"/>
  <c r="G197" s="1"/>
  <c r="F196"/>
  <c r="F195"/>
  <c r="G195" s="1"/>
  <c r="F194"/>
  <c r="G194" s="1"/>
  <c r="F193"/>
  <c r="G193" s="1"/>
  <c r="F190"/>
  <c r="G190" s="1"/>
  <c r="F189"/>
  <c r="G189" s="1"/>
  <c r="F186"/>
  <c r="G186" s="1"/>
  <c r="F185"/>
  <c r="G185" s="1"/>
  <c r="F184"/>
  <c r="D183"/>
  <c r="F181"/>
  <c r="G181" s="1"/>
  <c r="F180"/>
  <c r="G180" s="1"/>
  <c r="F179"/>
  <c r="D178"/>
  <c r="F177"/>
  <c r="F176"/>
  <c r="D175"/>
  <c r="F174"/>
  <c r="F173"/>
  <c r="G173" s="1"/>
  <c r="E169"/>
  <c r="F167"/>
  <c r="F166"/>
  <c r="E168"/>
  <c r="F164"/>
  <c r="G164" s="1"/>
  <c r="F163"/>
  <c r="G163" s="1"/>
  <c r="D165"/>
  <c r="F161"/>
  <c r="G161" s="1"/>
  <c r="F160"/>
  <c r="G160" s="1"/>
  <c r="D159"/>
  <c r="F159" s="1"/>
  <c r="G159" s="1"/>
  <c r="F157"/>
  <c r="G157" s="1"/>
  <c r="E151"/>
  <c r="D151"/>
  <c r="F150"/>
  <c r="G150" s="1"/>
  <c r="F149"/>
  <c r="D148"/>
  <c r="F147"/>
  <c r="G147" s="1"/>
  <c r="F146"/>
  <c r="G146" s="1"/>
  <c r="F143"/>
  <c r="G143" s="1"/>
  <c r="F142"/>
  <c r="G142" s="1"/>
  <c r="F141"/>
  <c r="G141" s="1"/>
  <c r="D139"/>
  <c r="F136"/>
  <c r="G136" s="1"/>
  <c r="F135"/>
  <c r="F134"/>
  <c r="F133"/>
  <c r="F132"/>
  <c r="F131"/>
  <c r="F130"/>
  <c r="G130" s="1"/>
  <c r="F129"/>
  <c r="F128"/>
  <c r="F127"/>
  <c r="F126"/>
  <c r="F125"/>
  <c r="G125" s="1"/>
  <c r="F124"/>
  <c r="G124" s="1"/>
  <c r="F123"/>
  <c r="G123" s="1"/>
  <c r="F121"/>
  <c r="G121" s="1"/>
  <c r="F120"/>
  <c r="G120" s="1"/>
  <c r="E117"/>
  <c r="F116"/>
  <c r="G116" s="1"/>
  <c r="F115"/>
  <c r="G115" s="1"/>
  <c r="F114"/>
  <c r="D113"/>
  <c r="F107"/>
  <c r="G107" s="1"/>
  <c r="F106"/>
  <c r="F105"/>
  <c r="G105" s="1"/>
  <c r="F103"/>
  <c r="D102"/>
  <c r="F101"/>
  <c r="G101" s="1"/>
  <c r="F100"/>
  <c r="E97"/>
  <c r="E93"/>
  <c r="D93"/>
  <c r="E91"/>
  <c r="D91"/>
  <c r="F90"/>
  <c r="D87"/>
  <c r="F85"/>
  <c r="G85" s="1"/>
  <c r="F84"/>
  <c r="G84" s="1"/>
  <c r="D86"/>
  <c r="F82"/>
  <c r="G82" s="1"/>
  <c r="E83"/>
  <c r="F81"/>
  <c r="G81" s="1"/>
  <c r="E80"/>
  <c r="F79"/>
  <c r="G79" s="1"/>
  <c r="D80"/>
  <c r="F75"/>
  <c r="E77"/>
  <c r="D74"/>
  <c r="D71"/>
  <c r="F70"/>
  <c r="G70" s="1"/>
  <c r="F69"/>
  <c r="G69" s="1"/>
  <c r="F67"/>
  <c r="G67" s="1"/>
  <c r="F66"/>
  <c r="G66" s="1"/>
  <c r="D68"/>
  <c r="F68" s="1"/>
  <c r="G68" s="1"/>
  <c r="F63"/>
  <c r="G63" s="1"/>
  <c r="F61"/>
  <c r="G61" s="1"/>
  <c r="F60"/>
  <c r="G60" s="1"/>
  <c r="E62"/>
  <c r="D62"/>
  <c r="E52"/>
  <c r="D52"/>
  <c r="F57"/>
  <c r="G57" s="1"/>
  <c r="D59"/>
  <c r="F55"/>
  <c r="G55" s="1"/>
  <c r="D51"/>
  <c r="G53"/>
  <c r="E51"/>
  <c r="F49"/>
  <c r="G49" s="1"/>
  <c r="D50"/>
  <c r="D47"/>
  <c r="F46"/>
  <c r="G46" s="1"/>
  <c r="E47"/>
  <c r="F43"/>
  <c r="G43" s="1"/>
  <c r="E44"/>
  <c r="D44"/>
  <c r="D41"/>
  <c r="F39"/>
  <c r="G39" s="1"/>
  <c r="E40"/>
  <c r="D40"/>
  <c r="D35"/>
  <c r="F34"/>
  <c r="G34" s="1"/>
  <c r="F33"/>
  <c r="G33" s="1"/>
  <c r="F32"/>
  <c r="G32" s="1"/>
  <c r="F31"/>
  <c r="D30"/>
  <c r="E30"/>
  <c r="F28"/>
  <c r="G28" s="1"/>
  <c r="F27"/>
  <c r="G27" s="1"/>
  <c r="E29"/>
  <c r="D29"/>
  <c r="F24"/>
  <c r="G24" s="1"/>
  <c r="F22"/>
  <c r="G22" s="1"/>
  <c r="D23"/>
  <c r="F19"/>
  <c r="G19" s="1"/>
  <c r="D20"/>
  <c r="F20" s="1"/>
  <c r="G20" s="1"/>
  <c r="F16"/>
  <c r="G16" s="1"/>
  <c r="F15"/>
  <c r="G15" s="1"/>
  <c r="D17"/>
  <c r="D14"/>
  <c r="F13"/>
  <c r="G13" s="1"/>
  <c r="F169" l="1"/>
  <c r="G169" s="1"/>
  <c r="F47"/>
  <c r="G47" s="1"/>
  <c r="F118"/>
  <c r="G118" s="1"/>
  <c r="G117" s="1"/>
  <c r="F182"/>
  <c r="G182" s="1"/>
  <c r="F119"/>
  <c r="G119" s="1"/>
  <c r="F210"/>
  <c r="G210" s="1"/>
  <c r="F62"/>
  <c r="G62" s="1"/>
  <c r="F44"/>
  <c r="G44" s="1"/>
  <c r="F148"/>
  <c r="G148" s="1"/>
  <c r="F113"/>
  <c r="G113" s="1"/>
  <c r="D37"/>
  <c r="F40"/>
  <c r="G40" s="1"/>
  <c r="F155"/>
  <c r="G155" s="1"/>
  <c r="E156"/>
  <c r="F145"/>
  <c r="F122"/>
  <c r="G122" s="1"/>
  <c r="E109"/>
  <c r="F104"/>
  <c r="G104" s="1"/>
  <c r="F99"/>
  <c r="G99" s="1"/>
  <c r="E56"/>
  <c r="F45"/>
  <c r="G45" s="1"/>
  <c r="F29"/>
  <c r="G29" s="1"/>
  <c r="E11"/>
  <c r="F25"/>
  <c r="G25" s="1"/>
  <c r="E23"/>
  <c r="G179"/>
  <c r="F178"/>
  <c r="G178" s="1"/>
  <c r="F36"/>
  <c r="E35"/>
  <c r="F42"/>
  <c r="E41"/>
  <c r="F76"/>
  <c r="E74"/>
  <c r="F89"/>
  <c r="G89" s="1"/>
  <c r="F38"/>
  <c r="G103"/>
  <c r="F140"/>
  <c r="E139"/>
  <c r="G176"/>
  <c r="F175"/>
  <c r="G175" s="1"/>
  <c r="D11"/>
  <c r="D10" s="1"/>
  <c r="F18"/>
  <c r="G18" s="1"/>
  <c r="F21"/>
  <c r="G21" s="1"/>
  <c r="E26"/>
  <c r="F54"/>
  <c r="F58"/>
  <c r="G58" s="1"/>
  <c r="E59"/>
  <c r="D73"/>
  <c r="D72" s="1"/>
  <c r="F30"/>
  <c r="G30" s="1"/>
  <c r="G31"/>
  <c r="D65"/>
  <c r="F65" s="1"/>
  <c r="G65" s="1"/>
  <c r="F64"/>
  <c r="G64" s="1"/>
  <c r="G75"/>
  <c r="F78"/>
  <c r="G78" s="1"/>
  <c r="E73"/>
  <c r="G184"/>
  <c r="F183"/>
  <c r="G183" s="1"/>
  <c r="E14"/>
  <c r="D26"/>
  <c r="F80"/>
  <c r="G80" s="1"/>
  <c r="F12"/>
  <c r="E17"/>
  <c r="D56"/>
  <c r="D83"/>
  <c r="F83" s="1"/>
  <c r="G83" s="1"/>
  <c r="F222"/>
  <c r="G222" s="1"/>
  <c r="D77"/>
  <c r="F77" s="1"/>
  <c r="G77" s="1"/>
  <c r="E86"/>
  <c r="D97"/>
  <c r="E102"/>
  <c r="E113"/>
  <c r="E148"/>
  <c r="F158"/>
  <c r="G158" s="1"/>
  <c r="E162"/>
  <c r="E165"/>
  <c r="D138"/>
  <c r="D137" s="1"/>
  <c r="F192"/>
  <c r="E71"/>
  <c r="F92"/>
  <c r="F94"/>
  <c r="F96"/>
  <c r="F98"/>
  <c r="G114"/>
  <c r="F144"/>
  <c r="G144" s="1"/>
  <c r="G149"/>
  <c r="F152"/>
  <c r="F154"/>
  <c r="E178"/>
  <c r="E183"/>
  <c r="F188"/>
  <c r="F212"/>
  <c r="G212" s="1"/>
  <c r="E153"/>
  <c r="F187" l="1"/>
  <c r="F165"/>
  <c r="G165" s="1"/>
  <c r="F162"/>
  <c r="F156"/>
  <c r="G156" s="1"/>
  <c r="F86"/>
  <c r="G86" s="1"/>
  <c r="E72"/>
  <c r="F71"/>
  <c r="G71" s="1"/>
  <c r="F59"/>
  <c r="G59" s="1"/>
  <c r="F23"/>
  <c r="G23" s="1"/>
  <c r="F17"/>
  <c r="G17" s="1"/>
  <c r="F14"/>
  <c r="G14" s="1"/>
  <c r="F109"/>
  <c r="G109" s="1"/>
  <c r="E214"/>
  <c r="E213" s="1"/>
  <c r="D117"/>
  <c r="D108" s="1"/>
  <c r="D95" s="1"/>
  <c r="E10"/>
  <c r="F117"/>
  <c r="F73"/>
  <c r="F72" s="1"/>
  <c r="G72" s="1"/>
  <c r="F56"/>
  <c r="G56" s="1"/>
  <c r="E108"/>
  <c r="F102"/>
  <c r="G102" s="1"/>
  <c r="E37"/>
  <c r="F93"/>
  <c r="G93" s="1"/>
  <c r="G94"/>
  <c r="F97"/>
  <c r="G97" s="1"/>
  <c r="G98"/>
  <c r="G38"/>
  <c r="G76"/>
  <c r="F74"/>
  <c r="G74" s="1"/>
  <c r="G36"/>
  <c r="F35"/>
  <c r="G35" s="1"/>
  <c r="F221"/>
  <c r="G221" s="1"/>
  <c r="F220"/>
  <c r="G220" s="1"/>
  <c r="E87"/>
  <c r="F88"/>
  <c r="F91"/>
  <c r="G91" s="1"/>
  <c r="G92"/>
  <c r="F11"/>
  <c r="G12"/>
  <c r="F26"/>
  <c r="G26" s="1"/>
  <c r="D9"/>
  <c r="F151"/>
  <c r="G151" s="1"/>
  <c r="G152"/>
  <c r="G140"/>
  <c r="F139"/>
  <c r="G42"/>
  <c r="F41"/>
  <c r="G41" s="1"/>
  <c r="F153"/>
  <c r="G153" s="1"/>
  <c r="G154"/>
  <c r="G96"/>
  <c r="G192"/>
  <c r="F191"/>
  <c r="G191" s="1"/>
  <c r="G54"/>
  <c r="F51"/>
  <c r="G51" s="1"/>
  <c r="E50"/>
  <c r="F48"/>
  <c r="G48" s="1"/>
  <c r="F52"/>
  <c r="G52" s="1"/>
  <c r="E138"/>
  <c r="E137" l="1"/>
  <c r="E95"/>
  <c r="F50"/>
  <c r="G50" s="1"/>
  <c r="F108"/>
  <c r="G108" s="1"/>
  <c r="E9"/>
  <c r="F214"/>
  <c r="G214" s="1"/>
  <c r="G73"/>
  <c r="G187"/>
  <c r="D8"/>
  <c r="D207" s="1"/>
  <c r="D209" s="1"/>
  <c r="D211" s="1"/>
  <c r="F37"/>
  <c r="G37" s="1"/>
  <c r="G88"/>
  <c r="F87"/>
  <c r="G87" s="1"/>
  <c r="G139"/>
  <c r="G11"/>
  <c r="F10"/>
  <c r="F95" l="1"/>
  <c r="G95" s="1"/>
  <c r="E8"/>
  <c r="E207" s="1"/>
  <c r="E209" s="1"/>
  <c r="F138"/>
  <c r="G138" s="1"/>
  <c r="G10"/>
  <c r="F9"/>
  <c r="E211" l="1"/>
  <c r="E215"/>
  <c r="F207"/>
  <c r="G207" s="1"/>
  <c r="F137"/>
  <c r="G137" s="1"/>
  <c r="G9"/>
  <c r="F8"/>
  <c r="G8" s="1"/>
  <c r="D215"/>
  <c r="F209"/>
  <c r="G209" s="1"/>
  <c r="F215" l="1"/>
  <c r="G215" s="1"/>
  <c r="F211"/>
  <c r="G211" s="1"/>
  <c r="F208"/>
  <c r="G208" s="1"/>
</calcChain>
</file>

<file path=xl/sharedStrings.xml><?xml version="1.0" encoding="utf-8"?>
<sst xmlns="http://schemas.openxmlformats.org/spreadsheetml/2006/main" count="568" uniqueCount="304">
  <si>
    <t>№ п/п</t>
  </si>
  <si>
    <t>Наименование</t>
  </si>
  <si>
    <t>I.</t>
  </si>
  <si>
    <t>Затраты на производство и представление услуг-всего</t>
  </si>
  <si>
    <t>тыс.тенге</t>
  </si>
  <si>
    <t>1.</t>
  </si>
  <si>
    <t>Материальные затраты-всего</t>
  </si>
  <si>
    <t>1.1.</t>
  </si>
  <si>
    <t>Сырьё и материалы, всего</t>
  </si>
  <si>
    <t>1.1.1.</t>
  </si>
  <si>
    <t>химические реагенты</t>
  </si>
  <si>
    <t>1.1.1.1.</t>
  </si>
  <si>
    <t>хлор жидкий</t>
  </si>
  <si>
    <t>объем</t>
  </si>
  <si>
    <t>кг.</t>
  </si>
  <si>
    <t>цена</t>
  </si>
  <si>
    <t>тенге</t>
  </si>
  <si>
    <t>1.1.1.2.</t>
  </si>
  <si>
    <t>коагулянт Бопак Е</t>
  </si>
  <si>
    <t>1.1.1.3.</t>
  </si>
  <si>
    <t>гипохлорит кальция</t>
  </si>
  <si>
    <t>1.1.1.4.</t>
  </si>
  <si>
    <t xml:space="preserve">гипохлорит натрия </t>
  </si>
  <si>
    <t>1.1.1.5.</t>
  </si>
  <si>
    <t>ингибитор отложения минеральных солей</t>
  </si>
  <si>
    <t>1.1.1.6.</t>
  </si>
  <si>
    <t>полиакриламид</t>
  </si>
  <si>
    <t>1.1.2</t>
  </si>
  <si>
    <t>прочие материалы, всего</t>
  </si>
  <si>
    <t>1.1.2.1</t>
  </si>
  <si>
    <t>материалы на ремонтно-эксплуатационные нужды</t>
  </si>
  <si>
    <t>1.1.2.2</t>
  </si>
  <si>
    <t>материалы на ремонтно-эксплуатационные нужды электрооборудования</t>
  </si>
  <si>
    <t>1.1.2.3</t>
  </si>
  <si>
    <t>реактивы</t>
  </si>
  <si>
    <t>1.1.2.4</t>
  </si>
  <si>
    <t>лабораторная  посуда и материалы</t>
  </si>
  <si>
    <t>1.1.3</t>
  </si>
  <si>
    <t>запасные части</t>
  </si>
  <si>
    <t>1.1.3.1.</t>
  </si>
  <si>
    <t>на механизмы и автотранспорт</t>
  </si>
  <si>
    <t>1.2</t>
  </si>
  <si>
    <t>топливо, всего</t>
  </si>
  <si>
    <t>1.2.1</t>
  </si>
  <si>
    <t>уголь</t>
  </si>
  <si>
    <t>тонн</t>
  </si>
  <si>
    <t>1.2.2</t>
  </si>
  <si>
    <t>бензин</t>
  </si>
  <si>
    <t xml:space="preserve">АИ -80  </t>
  </si>
  <si>
    <t xml:space="preserve"> объем</t>
  </si>
  <si>
    <t>л</t>
  </si>
  <si>
    <t>АИ- 92</t>
  </si>
  <si>
    <t xml:space="preserve">   объем</t>
  </si>
  <si>
    <t>1.2.3</t>
  </si>
  <si>
    <t>дизтопливо</t>
  </si>
  <si>
    <t>1.2.4</t>
  </si>
  <si>
    <t>масла и смазки</t>
  </si>
  <si>
    <t>автол М-8</t>
  </si>
  <si>
    <t>масло гидравлическое</t>
  </si>
  <si>
    <t>масло дизельное</t>
  </si>
  <si>
    <t>специальные масла</t>
  </si>
  <si>
    <t>пластичные смазки (литол)</t>
  </si>
  <si>
    <t>кг</t>
  </si>
  <si>
    <t>1.3</t>
  </si>
  <si>
    <t>электроэнергия</t>
  </si>
  <si>
    <t>общая сумма</t>
  </si>
  <si>
    <t xml:space="preserve"> общий объем</t>
  </si>
  <si>
    <t>кВт/ч</t>
  </si>
  <si>
    <t>Ф-л ТОО "Кокшетау Энерго Центр" Горэлектросети</t>
  </si>
  <si>
    <t>кол-во</t>
  </si>
  <si>
    <t>Ф-л ТОО "Кокшетау Энерго Центр" ВостокЭнерго - г. Шучинск</t>
  </si>
  <si>
    <t>Ф-л ТОО "Кокшетау Энерго Центр" ВостокЭнерго - 12 подъем</t>
  </si>
  <si>
    <t>Ф-л ТОО "Солтустік Энерго Орталық" Айыртай Энерго</t>
  </si>
  <si>
    <t>2.</t>
  </si>
  <si>
    <t>Затраты на оплату труда, всего</t>
  </si>
  <si>
    <t>2.1.</t>
  </si>
  <si>
    <t>зарплата</t>
  </si>
  <si>
    <t>2.2.</t>
  </si>
  <si>
    <t>социальный налог</t>
  </si>
  <si>
    <t>3.</t>
  </si>
  <si>
    <t>Амортизация</t>
  </si>
  <si>
    <t>3.1.</t>
  </si>
  <si>
    <t>амортизация основных фондов</t>
  </si>
  <si>
    <t>4.</t>
  </si>
  <si>
    <t>Ремонт - всего</t>
  </si>
  <si>
    <t>4.1.</t>
  </si>
  <si>
    <t>капитальный ремонт, не приводящий к увеличению стоимости основных средств</t>
  </si>
  <si>
    <t>5.</t>
  </si>
  <si>
    <t>Прочие затраты, всего</t>
  </si>
  <si>
    <t>5.1.</t>
  </si>
  <si>
    <t>вахтовые</t>
  </si>
  <si>
    <t>5.2.</t>
  </si>
  <si>
    <t>затраты на аттестацию,поверку приборов учета воды, средств измерения</t>
  </si>
  <si>
    <t>5.2.1.</t>
  </si>
  <si>
    <t>поверка и ремонт приборов учета воды</t>
  </si>
  <si>
    <t>5.2.2.</t>
  </si>
  <si>
    <t>поверка лабораторных  приборов и СИ</t>
  </si>
  <si>
    <t>5.2.3.</t>
  </si>
  <si>
    <t>аттестация лаборатории (раз в 3 года - 2016 г., 2019 г.)</t>
  </si>
  <si>
    <t>5.3.</t>
  </si>
  <si>
    <t>дератизационные услуги</t>
  </si>
  <si>
    <t>охрана труда и техника безопасности, в т.ч.</t>
  </si>
  <si>
    <t>5.3.1.</t>
  </si>
  <si>
    <t>прохождение медосмотра</t>
  </si>
  <si>
    <t>5.3.2.</t>
  </si>
  <si>
    <t xml:space="preserve">затраты на спецодежду </t>
  </si>
  <si>
    <t>5.3.3.</t>
  </si>
  <si>
    <t>обучение и атестация по безопасности и охране труда</t>
  </si>
  <si>
    <t>5.3.4.</t>
  </si>
  <si>
    <t>перезарядка огнетушителей (раз в 5 лет - 2019 г.)</t>
  </si>
  <si>
    <t>5.4</t>
  </si>
  <si>
    <t>услуги связи</t>
  </si>
  <si>
    <t>другие затраты</t>
  </si>
  <si>
    <t>командировочные расходы</t>
  </si>
  <si>
    <t>услуги экспертизы</t>
  </si>
  <si>
    <t>испытание, поверка, измер. сопротив.</t>
  </si>
  <si>
    <t>аттестация электротехничес. персонала</t>
  </si>
  <si>
    <t>испытание защитных средств</t>
  </si>
  <si>
    <t>услуги по регулированию стока р. Есиль</t>
  </si>
  <si>
    <t>сумма</t>
  </si>
  <si>
    <t>тыс. тенге</t>
  </si>
  <si>
    <t>тыс.м3</t>
  </si>
  <si>
    <t>затраты на демеркуризацию</t>
  </si>
  <si>
    <t>затраты на оплату услуг по обслуживанию лифтов</t>
  </si>
  <si>
    <t>затраты на оплату отвода и очистку сточных вод</t>
  </si>
  <si>
    <t>техническое обслуживание систем видеонаблюдения и охранно-пожарной сигнализации</t>
  </si>
  <si>
    <t>исследования воды</t>
  </si>
  <si>
    <t>затраты на проезд крупногабаритной и тяжелой техники</t>
  </si>
  <si>
    <t>услуга по опломбировке приборов учета БСА</t>
  </si>
  <si>
    <t>услуга по ремонту э/двигателя насоса ЦНС</t>
  </si>
  <si>
    <t>расходы по экологии</t>
  </si>
  <si>
    <t>сбор за оформление и постановку на учет автотранспорта</t>
  </si>
  <si>
    <t>разработка программы ПЭК, проекта ПДВ и ПДС для получения разрешения на эмиссии в окружающую среду</t>
  </si>
  <si>
    <t>техосмотр</t>
  </si>
  <si>
    <t>II</t>
  </si>
  <si>
    <t>Расходы периода, всего</t>
  </si>
  <si>
    <t>Общие и административные расходы</t>
  </si>
  <si>
    <t>6.1.</t>
  </si>
  <si>
    <t>сырьё и материалы, всего</t>
  </si>
  <si>
    <t>6.1.1.</t>
  </si>
  <si>
    <t>содержание служебного автотранспорта</t>
  </si>
  <si>
    <t>6.1.2.</t>
  </si>
  <si>
    <t>6.2.</t>
  </si>
  <si>
    <t>зарплата административного  и обслуживающего персонала</t>
  </si>
  <si>
    <t>6.3.</t>
  </si>
  <si>
    <t>6.4.</t>
  </si>
  <si>
    <t>услуги банков</t>
  </si>
  <si>
    <t>6.5.</t>
  </si>
  <si>
    <t>амортизация</t>
  </si>
  <si>
    <t>6.5.1.</t>
  </si>
  <si>
    <t>6.5.2.</t>
  </si>
  <si>
    <t>амортизация НМА</t>
  </si>
  <si>
    <t>6.6.</t>
  </si>
  <si>
    <t>расходы на содержание и обслуживание технических средств управления, узлов связи, вычислительной техники и т.д.</t>
  </si>
  <si>
    <t>6.6.1.</t>
  </si>
  <si>
    <t>вычислительная техника</t>
  </si>
  <si>
    <t>6.7.</t>
  </si>
  <si>
    <t>коммунальные услуги</t>
  </si>
  <si>
    <t>6.7.1.</t>
  </si>
  <si>
    <t>отопление</t>
  </si>
  <si>
    <t>Гкал</t>
  </si>
  <si>
    <t>6.7.2.</t>
  </si>
  <si>
    <t>вывоз мусора</t>
  </si>
  <si>
    <t>м3</t>
  </si>
  <si>
    <t>6.7.3.</t>
  </si>
  <si>
    <t xml:space="preserve">вода питьевая </t>
  </si>
  <si>
    <t>6.7.4.</t>
  </si>
  <si>
    <t>откачка септика</t>
  </si>
  <si>
    <t>6.8.</t>
  </si>
  <si>
    <t>6.9.</t>
  </si>
  <si>
    <t>услуга связи</t>
  </si>
  <si>
    <t>6.10.</t>
  </si>
  <si>
    <t>периодическая печать</t>
  </si>
  <si>
    <t>охрана труда и техника безопасности</t>
  </si>
  <si>
    <t>6.11.1.</t>
  </si>
  <si>
    <t>6.11.2.</t>
  </si>
  <si>
    <t>выполнение мероприятий по охране труда и технике безопасности</t>
  </si>
  <si>
    <t xml:space="preserve">налоги </t>
  </si>
  <si>
    <t>6.12.1.</t>
  </si>
  <si>
    <t>налог на транспортные средства</t>
  </si>
  <si>
    <t>6.12.2.</t>
  </si>
  <si>
    <t>налог на имущество</t>
  </si>
  <si>
    <t>6.12.3.</t>
  </si>
  <si>
    <t xml:space="preserve">земельный налог </t>
  </si>
  <si>
    <t>плата за пользование водными ресурсами из поверхностных источников</t>
  </si>
  <si>
    <t>плата в фонд охраны природы</t>
  </si>
  <si>
    <t>от стационарных источников</t>
  </si>
  <si>
    <t>от передвижных</t>
  </si>
  <si>
    <t>сброс загрязняющих веществ</t>
  </si>
  <si>
    <t>другие расходы</t>
  </si>
  <si>
    <t>услуги аудита</t>
  </si>
  <si>
    <t>канцелярские</t>
  </si>
  <si>
    <t>затраты на приобретение печатной продукции ( бланки отчетов )</t>
  </si>
  <si>
    <t>затраты на оплату обязательного страхования</t>
  </si>
  <si>
    <t>6.15.4.1</t>
  </si>
  <si>
    <t>обязательное страхование гражданско- правовой ответственности владельцев транспортных средств</t>
  </si>
  <si>
    <t>6.15.4.2</t>
  </si>
  <si>
    <t>обязательное страхование ГПО работодателя за причинение вреда жизни и здоровью работника при исполнении им трудовых (служебных) обязанностей</t>
  </si>
  <si>
    <t>6.15.4.3</t>
  </si>
  <si>
    <t>обязательное страхование ГПО владельцев объектов, деятельность которых связана с опасностью причинения вреда третьим лицам</t>
  </si>
  <si>
    <t>6.15.4.4</t>
  </si>
  <si>
    <t>обязательное экологическое страхование</t>
  </si>
  <si>
    <t>6.15.5</t>
  </si>
  <si>
    <t>информационно-правовое обеспечение</t>
  </si>
  <si>
    <t>объявление</t>
  </si>
  <si>
    <t>6.15.8</t>
  </si>
  <si>
    <t>услуги нотариуса</t>
  </si>
  <si>
    <t>6.15.9</t>
  </si>
  <si>
    <t>финансовая экспертиза</t>
  </si>
  <si>
    <t>6.15.10</t>
  </si>
  <si>
    <t>регистрация нежилого объекта</t>
  </si>
  <si>
    <t>6.15.12</t>
  </si>
  <si>
    <t>регистрация изменения данных правообладателя</t>
  </si>
  <si>
    <t>почтовые услуги</t>
  </si>
  <si>
    <t>III</t>
  </si>
  <si>
    <t>Всего затрат</t>
  </si>
  <si>
    <t>IV</t>
  </si>
  <si>
    <t>Прибыль</t>
  </si>
  <si>
    <t>V</t>
  </si>
  <si>
    <t xml:space="preserve">Всего доходов </t>
  </si>
  <si>
    <t>VI</t>
  </si>
  <si>
    <t>Объем оказываемых услуг</t>
  </si>
  <si>
    <t>VII</t>
  </si>
  <si>
    <t>Забор воды</t>
  </si>
  <si>
    <t>VIII</t>
  </si>
  <si>
    <t>Нормативные потери</t>
  </si>
  <si>
    <t>%</t>
  </si>
  <si>
    <t>IX</t>
  </si>
  <si>
    <t>Тариф без НДС</t>
  </si>
  <si>
    <t>тенге/м3</t>
  </si>
  <si>
    <t>Справочно:</t>
  </si>
  <si>
    <t>Среднесписочная численность работников, всего</t>
  </si>
  <si>
    <t>человек</t>
  </si>
  <si>
    <t>7.1</t>
  </si>
  <si>
    <t>производственного персонала</t>
  </si>
  <si>
    <t>7.2</t>
  </si>
  <si>
    <t>административного персонала</t>
  </si>
  <si>
    <t>8</t>
  </si>
  <si>
    <t>Среднемесячная заработная плата, всего</t>
  </si>
  <si>
    <t>8.1</t>
  </si>
  <si>
    <t>8.2</t>
  </si>
  <si>
    <t>Ед. изм.</t>
  </si>
  <si>
    <t>поверка мостового крана (раз в 3 года -2017 г., 2020 г.)</t>
  </si>
  <si>
    <t>исп. Чеснова Т.</t>
  </si>
  <si>
    <t>план согласно утвержденной сметы</t>
  </si>
  <si>
    <t>фактические затраты за месяц</t>
  </si>
  <si>
    <t>отклонение +,-</t>
  </si>
  <si>
    <t>масло трансмиссионное</t>
  </si>
  <si>
    <t>социальные пособия</t>
  </si>
  <si>
    <t>2.3.</t>
  </si>
  <si>
    <t>суточные в пределах РК</t>
  </si>
  <si>
    <t>расходы на наем жилого помещения</t>
  </si>
  <si>
    <t>расходы на проезд</t>
  </si>
  <si>
    <t>отведение сточных вод</t>
  </si>
  <si>
    <t>отклонение ,%</t>
  </si>
  <si>
    <t>с начала года</t>
  </si>
  <si>
    <t>Старший бухгалтер</t>
  </si>
  <si>
    <t>Сейткалиева Г.Б.</t>
  </si>
  <si>
    <t>Ремонт, наладка  и обслуживание сигнализации "Дозвон"</t>
  </si>
  <si>
    <t>отвод и установление границ земельного участка</t>
  </si>
  <si>
    <t>услуги автотранспорта и спецтехники</t>
  </si>
  <si>
    <t>актуализация НД</t>
  </si>
  <si>
    <t>юридическая помощь</t>
  </si>
  <si>
    <t>Акмолинский филиал республиканского государственного предприятия на праве хозяйственного ведения "Казводхоз" Комитета  по водным ресурсам Министерства сельского хозяйства</t>
  </si>
  <si>
    <t>Исполнение тарифной сметы на оказание услуги по подаче воды по Кокшетаускому групповому водопроводу за 5 месяцев 2017 года</t>
  </si>
  <si>
    <t>И.о. директора Акмолинского филиала</t>
  </si>
  <si>
    <t>Б. Базарбаев</t>
  </si>
  <si>
    <t>Главный бухгалтер</t>
  </si>
  <si>
    <t>Г. Жуманова</t>
  </si>
  <si>
    <t>5.5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</si>
  <si>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</si>
  <si>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</si>
  <si>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</si>
  <si>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</si>
  <si>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</si>
  <si>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</si>
  <si>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</si>
  <si>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</si>
  <si>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</si>
  <si>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</si>
  <si>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</si>
  <si>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</si>
  <si>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</si>
  <si>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</si>
  <si>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</si>
  <si>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</si>
  <si>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5.6.16</t>
  </si>
  <si>
    <t>5.6.17</t>
  </si>
  <si>
    <t>5.6.18</t>
  </si>
  <si>
    <t>5.6.19</t>
  </si>
  <si>
    <t>6.10</t>
  </si>
  <si>
    <t>6.11</t>
  </si>
  <si>
    <t>6.12</t>
  </si>
  <si>
    <t>6.13</t>
  </si>
  <si>
    <t>6.14</t>
  </si>
  <si>
    <t>6.14.1</t>
  </si>
  <si>
    <t>6.14.2</t>
  </si>
  <si>
    <t>6.14.3</t>
  </si>
  <si>
    <t>6.14.4</t>
  </si>
  <si>
    <t>6.14.5</t>
  </si>
  <si>
    <t>6.14.6</t>
  </si>
  <si>
    <t>6.14.7</t>
  </si>
  <si>
    <t>6.14.8</t>
  </si>
  <si>
    <t>6.14.9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</si>
</sst>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#,##0.000"/>
  </numFmts>
  <fonts count="15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53">
    <xf numFmtId="0" fontId="0" fillId="0" borderId="0" xfId="0"/>
    <xf numFmtId="0" fontId="4" fillId="2" borderId="1" xfId="1" applyFont="1" applyFill="1" applyBorder="1" applyAlignment="1">
      <alignment wrapText="1"/>
    </xf>
    <xf numFmtId="164" fontId="4" fillId="2" borderId="1" xfId="1" applyNumberFormat="1" applyFont="1" applyFill="1" applyBorder="1" applyAlignment="1">
      <alignment horizontal="center"/>
    </xf>
    <xf numFmtId="0" fontId="3" fillId="2" borderId="1" xfId="1" applyFont="1" applyFill="1" applyBorder="1" applyAlignment="1">
      <alignment wrapText="1"/>
    </xf>
    <xf numFmtId="1" fontId="3" fillId="2" borderId="1" xfId="1" applyNumberFormat="1" applyFont="1" applyFill="1" applyBorder="1" applyAlignment="1">
      <alignment horizontal="center"/>
    </xf>
    <xf numFmtId="2" fontId="3" fillId="2" borderId="1" xfId="1" applyNumberFormat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/>
    </xf>
    <xf numFmtId="164" fontId="3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right" wrapText="1"/>
    </xf>
    <xf numFmtId="0" fontId="5" fillId="2" borderId="1" xfId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5" fillId="2" borderId="1" xfId="1" applyFont="1" applyFill="1" applyBorder="1" applyAlignment="1">
      <alignment horizontal="left" wrapText="1"/>
    </xf>
    <xf numFmtId="0" fontId="5" fillId="2" borderId="1" xfId="1" applyFont="1" applyFill="1" applyBorder="1" applyAlignment="1">
      <alignment horizontal="center" wrapText="1"/>
    </xf>
    <xf numFmtId="0" fontId="3" fillId="2" borderId="1" xfId="1" applyFont="1" applyFill="1" applyBorder="1" applyAlignment="1">
      <alignment horizontal="right" wrapText="1"/>
    </xf>
    <xf numFmtId="49" fontId="3" fillId="2" borderId="0" xfId="1" applyNumberFormat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wrapText="1"/>
    </xf>
    <xf numFmtId="0" fontId="3" fillId="2" borderId="0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left" wrapText="1"/>
    </xf>
    <xf numFmtId="0" fontId="3" fillId="2" borderId="0" xfId="1" applyFont="1" applyFill="1" applyAlignment="1"/>
    <xf numFmtId="0" fontId="3" fillId="2" borderId="1" xfId="4" applyFont="1" applyFill="1" applyBorder="1" applyAlignment="1">
      <alignment horizontal="left" wrapText="1"/>
    </xf>
    <xf numFmtId="0" fontId="6" fillId="0" borderId="0" xfId="0" applyFont="1"/>
    <xf numFmtId="0" fontId="7" fillId="0" borderId="0" xfId="0" applyFont="1"/>
    <xf numFmtId="0" fontId="3" fillId="2" borderId="1" xfId="1" applyFont="1" applyFill="1" applyBorder="1" applyAlignment="1">
      <alignment horizontal="right"/>
    </xf>
    <xf numFmtId="49" fontId="3" fillId="2" borderId="1" xfId="1" applyNumberFormat="1" applyFont="1" applyFill="1" applyBorder="1" applyAlignment="1">
      <alignment horizontal="center"/>
    </xf>
    <xf numFmtId="16" fontId="3" fillId="2" borderId="1" xfId="1" applyNumberFormat="1" applyFont="1" applyFill="1" applyBorder="1" applyAlignment="1">
      <alignment horizontal="center"/>
    </xf>
    <xf numFmtId="14" fontId="3" fillId="2" borderId="1" xfId="1" applyNumberFormat="1" applyFont="1" applyFill="1" applyBorder="1" applyAlignment="1">
      <alignment horizontal="center"/>
    </xf>
    <xf numFmtId="165" fontId="4" fillId="2" borderId="1" xfId="1" applyNumberFormat="1" applyFont="1" applyFill="1" applyBorder="1" applyAlignment="1">
      <alignment horizontal="center"/>
    </xf>
    <xf numFmtId="0" fontId="8" fillId="0" borderId="0" xfId="0" applyFont="1"/>
    <xf numFmtId="0" fontId="9" fillId="0" borderId="0" xfId="0" applyFont="1"/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wrapText="1"/>
    </xf>
    <xf numFmtId="0" fontId="10" fillId="0" borderId="0" xfId="0" applyFont="1"/>
    <xf numFmtId="0" fontId="11" fillId="0" borderId="0" xfId="0" applyFont="1"/>
    <xf numFmtId="0" fontId="12" fillId="0" borderId="0" xfId="0" applyFont="1"/>
    <xf numFmtId="166" fontId="3" fillId="2" borderId="1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 wrapText="1"/>
    </xf>
    <xf numFmtId="0" fontId="3" fillId="2" borderId="0" xfId="1" applyFont="1" applyFill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_Лист1" xfId="4"/>
  </cellStyles>
  <dxfs count="0"/>
  <tableStyles count="0" defaultTableStyle="TableStyleMedium9" defaultPivotStyle="PivotStyleLight16"/>
  <colors>
    <mruColors>
      <color rgb="FFFF8BFF"/>
      <color rgb="FFFFABFF"/>
      <color rgb="FFFF5050"/>
      <color rgb="FF99FFCC"/>
      <color rgb="FFD4FAED"/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1"/>
  <sheetViews>
    <sheetView tabSelected="1" zoomScale="106" zoomScaleNormal="106" workbookViewId="0">
      <selection activeCell="F225" sqref="F225"/>
    </sheetView>
  </sheetViews>
  <sheetFormatPr defaultRowHeight="15"/>
  <cols>
    <col min="1" max="1" width="8.42578125" customWidth="1"/>
    <col min="2" max="2" width="39.42578125" customWidth="1"/>
    <col min="3" max="3" width="11.42578125" customWidth="1"/>
    <col min="4" max="4" width="14.7109375" customWidth="1"/>
    <col min="5" max="5" width="14.42578125" customWidth="1"/>
    <col min="6" max="6" width="13.42578125" customWidth="1"/>
    <col min="8" max="8" width="6" customWidth="1"/>
    <col min="9" max="9" width="6.28515625" customWidth="1"/>
    <col min="10" max="10" width="23.42578125" customWidth="1"/>
    <col min="11" max="11" width="5.85546875" customWidth="1"/>
    <col min="12" max="12" width="5.42578125" customWidth="1"/>
    <col min="13" max="13" width="7.28515625" customWidth="1"/>
    <col min="14" max="14" width="7" customWidth="1"/>
    <col min="15" max="15" width="7.5703125" style="32" customWidth="1"/>
  </cols>
  <sheetData>
    <row r="1" spans="1:14" ht="35.25" customHeight="1">
      <c r="A1" s="50" t="s">
        <v>264</v>
      </c>
      <c r="B1" s="50"/>
      <c r="C1" s="50"/>
      <c r="D1" s="50"/>
      <c r="E1" s="50"/>
      <c r="F1" s="50"/>
      <c r="G1" s="50"/>
      <c r="H1" s="50"/>
    </row>
    <row r="2" spans="1:14" ht="45" customHeight="1">
      <c r="A2" s="50" t="s">
        <v>263</v>
      </c>
      <c r="B2" s="50"/>
      <c r="C2" s="50"/>
      <c r="D2" s="50"/>
      <c r="E2" s="50"/>
      <c r="F2" s="50"/>
      <c r="G2" s="50"/>
      <c r="H2" s="50"/>
    </row>
    <row r="3" spans="1:14" ht="0.75" customHeight="1">
      <c r="A3" s="40"/>
      <c r="B3" s="40"/>
      <c r="C3" s="40"/>
    </row>
    <row r="4" spans="1:14" ht="15.75">
      <c r="A4" s="41" t="s">
        <v>0</v>
      </c>
      <c r="B4" s="44" t="s">
        <v>1</v>
      </c>
      <c r="C4" s="41" t="s">
        <v>241</v>
      </c>
      <c r="D4" s="47" t="s">
        <v>255</v>
      </c>
      <c r="E4" s="48"/>
      <c r="F4" s="48"/>
      <c r="G4" s="49"/>
    </row>
    <row r="5" spans="1:14" ht="15" customHeight="1">
      <c r="A5" s="42"/>
      <c r="B5" s="45"/>
      <c r="C5" s="42"/>
      <c r="D5" s="36" t="s">
        <v>244</v>
      </c>
      <c r="E5" s="36" t="s">
        <v>245</v>
      </c>
      <c r="F5" s="36" t="s">
        <v>246</v>
      </c>
      <c r="G5" s="36" t="s">
        <v>254</v>
      </c>
    </row>
    <row r="6" spans="1:14" ht="48" customHeight="1">
      <c r="A6" s="43"/>
      <c r="B6" s="46"/>
      <c r="C6" s="43"/>
      <c r="D6" s="37"/>
      <c r="E6" s="37"/>
      <c r="F6" s="37"/>
      <c r="G6" s="37"/>
    </row>
    <row r="7" spans="1:14" ht="15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</row>
    <row r="8" spans="1:14" ht="29.25" customHeight="1">
      <c r="A8" s="30" t="s">
        <v>2</v>
      </c>
      <c r="B8" s="1" t="s">
        <v>3</v>
      </c>
      <c r="C8" s="30" t="s">
        <v>4</v>
      </c>
      <c r="D8" s="2">
        <f t="shared" ref="D8:F8" si="0">D9+D87+D91+D93+D95</f>
        <v>350807.02799999999</v>
      </c>
      <c r="E8" s="2">
        <f t="shared" si="0"/>
        <v>319794.29100000003</v>
      </c>
      <c r="F8" s="2">
        <f t="shared" si="0"/>
        <v>-31012.737000000001</v>
      </c>
      <c r="G8" s="27">
        <f>F8/D8*100</f>
        <v>-8.8403978611283698</v>
      </c>
      <c r="H8" s="32"/>
      <c r="I8" s="32"/>
      <c r="J8" s="32"/>
      <c r="K8" s="32"/>
      <c r="L8" s="32"/>
      <c r="M8" s="32"/>
      <c r="N8" s="32"/>
    </row>
    <row r="9" spans="1:14" ht="17.25" customHeight="1">
      <c r="A9" s="30" t="s">
        <v>5</v>
      </c>
      <c r="B9" s="1" t="s">
        <v>6</v>
      </c>
      <c r="C9" s="30" t="s">
        <v>4</v>
      </c>
      <c r="D9" s="2">
        <f t="shared" ref="D9:F9" si="1">D10+D37+D72</f>
        <v>177308.568</v>
      </c>
      <c r="E9" s="2">
        <f>E10+E37+E72</f>
        <v>164980.68400000001</v>
      </c>
      <c r="F9" s="2">
        <f t="shared" si="1"/>
        <v>-12327.883999999998</v>
      </c>
      <c r="G9" s="27">
        <f t="shared" ref="G9:G72" si="2">F9/D9*100</f>
        <v>-6.9527852709294899</v>
      </c>
      <c r="H9" s="32"/>
      <c r="I9" s="32"/>
      <c r="J9" s="32"/>
      <c r="K9" s="32"/>
      <c r="L9" s="32"/>
      <c r="M9" s="32"/>
    </row>
    <row r="10" spans="1:14" ht="15.75" customHeight="1">
      <c r="A10" s="17" t="s">
        <v>7</v>
      </c>
      <c r="B10" s="3" t="s">
        <v>8</v>
      </c>
      <c r="C10" s="17" t="s">
        <v>4</v>
      </c>
      <c r="D10" s="7">
        <f t="shared" ref="D10:F10" si="3">D11+D30+D35</f>
        <v>31995.184999999998</v>
      </c>
      <c r="E10" s="7">
        <f t="shared" si="3"/>
        <v>27111.14</v>
      </c>
      <c r="F10" s="7">
        <f t="shared" si="3"/>
        <v>-4884.045000000001</v>
      </c>
      <c r="G10" s="10">
        <f t="shared" si="2"/>
        <v>-15.264937521067628</v>
      </c>
      <c r="H10" s="32"/>
      <c r="I10" s="32"/>
      <c r="J10" s="32"/>
      <c r="K10" s="32"/>
      <c r="L10" s="32"/>
      <c r="M10" s="32"/>
    </row>
    <row r="11" spans="1:14" ht="15.75" customHeight="1">
      <c r="A11" s="17" t="s">
        <v>9</v>
      </c>
      <c r="B11" s="3" t="s">
        <v>10</v>
      </c>
      <c r="C11" s="17" t="s">
        <v>4</v>
      </c>
      <c r="D11" s="7">
        <f t="shared" ref="D11:F11" si="4">D12+D15+D18+D21+D24+D27</f>
        <v>23797.614999999998</v>
      </c>
      <c r="E11" s="7">
        <f t="shared" si="4"/>
        <v>22309.071999999996</v>
      </c>
      <c r="F11" s="7">
        <f t="shared" si="4"/>
        <v>-1488.5430000000001</v>
      </c>
      <c r="G11" s="10">
        <f t="shared" si="2"/>
        <v>-6.2550091679355271</v>
      </c>
      <c r="H11" s="32"/>
      <c r="I11" s="32"/>
      <c r="J11" s="32"/>
      <c r="K11" s="32"/>
      <c r="L11" s="32"/>
      <c r="M11" s="32"/>
    </row>
    <row r="12" spans="1:14" ht="15.75" hidden="1">
      <c r="A12" s="17" t="s">
        <v>11</v>
      </c>
      <c r="B12" s="3" t="s">
        <v>12</v>
      </c>
      <c r="C12" s="17" t="s">
        <v>4</v>
      </c>
      <c r="D12" s="7">
        <v>4019.4949999999999</v>
      </c>
      <c r="E12" s="7">
        <v>3833.5479999999998</v>
      </c>
      <c r="F12" s="7">
        <f>E12-D12</f>
        <v>-185.94700000000012</v>
      </c>
      <c r="G12" s="10">
        <f t="shared" si="2"/>
        <v>-4.6261284066779558</v>
      </c>
      <c r="H12" s="32"/>
      <c r="I12" s="32"/>
      <c r="J12" s="32"/>
      <c r="K12" s="32"/>
      <c r="L12" s="32"/>
      <c r="M12" s="32"/>
    </row>
    <row r="13" spans="1:14" ht="15.75" hidden="1">
      <c r="A13" s="17"/>
      <c r="B13" s="8" t="s">
        <v>13</v>
      </c>
      <c r="C13" s="9" t="s">
        <v>14</v>
      </c>
      <c r="D13" s="4">
        <v>18335</v>
      </c>
      <c r="E13" s="4">
        <v>12007</v>
      </c>
      <c r="F13" s="4">
        <f t="shared" ref="F13:F29" si="5">E13-D13</f>
        <v>-6328</v>
      </c>
      <c r="G13" s="10">
        <f t="shared" si="2"/>
        <v>-34.513226070357241</v>
      </c>
      <c r="H13" s="32"/>
      <c r="I13" s="32"/>
      <c r="J13" s="32"/>
      <c r="K13" s="32"/>
      <c r="L13" s="32"/>
      <c r="M13" s="32"/>
    </row>
    <row r="14" spans="1:14" ht="15.75" hidden="1">
      <c r="A14" s="23"/>
      <c r="B14" s="8" t="s">
        <v>15</v>
      </c>
      <c r="C14" s="9" t="s">
        <v>16</v>
      </c>
      <c r="D14" s="5">
        <f>D12/D13*1000</f>
        <v>219.22525224979546</v>
      </c>
      <c r="E14" s="5">
        <f>E12/E13*1000</f>
        <v>319.27608894811362</v>
      </c>
      <c r="F14" s="5">
        <f t="shared" si="5"/>
        <v>100.05083669831816</v>
      </c>
      <c r="G14" s="10">
        <f t="shared" si="2"/>
        <v>45.638372254814691</v>
      </c>
      <c r="H14" s="32"/>
      <c r="I14" s="32"/>
      <c r="J14" s="32"/>
      <c r="K14" s="32"/>
      <c r="L14" s="32"/>
      <c r="M14" s="32"/>
    </row>
    <row r="15" spans="1:14" ht="15.75" hidden="1">
      <c r="A15" s="17" t="s">
        <v>17</v>
      </c>
      <c r="B15" s="3" t="s">
        <v>18</v>
      </c>
      <c r="C15" s="17" t="s">
        <v>4</v>
      </c>
      <c r="D15" s="7">
        <v>13247.88</v>
      </c>
      <c r="E15" s="7">
        <v>12441.23</v>
      </c>
      <c r="F15" s="7">
        <f t="shared" si="5"/>
        <v>-806.64999999999964</v>
      </c>
      <c r="G15" s="10">
        <f t="shared" si="2"/>
        <v>-6.0888987521022209</v>
      </c>
      <c r="H15" s="32"/>
      <c r="I15" s="32"/>
      <c r="J15" s="32"/>
      <c r="K15" s="32"/>
      <c r="L15" s="32"/>
      <c r="M15" s="32"/>
    </row>
    <row r="16" spans="1:14" ht="15.75" hidden="1">
      <c r="A16" s="17"/>
      <c r="B16" s="8" t="s">
        <v>13</v>
      </c>
      <c r="C16" s="9" t="s">
        <v>14</v>
      </c>
      <c r="D16" s="4">
        <v>75000</v>
      </c>
      <c r="E16" s="4">
        <v>80266</v>
      </c>
      <c r="F16" s="4">
        <f t="shared" si="5"/>
        <v>5266</v>
      </c>
      <c r="G16" s="10">
        <f t="shared" si="2"/>
        <v>7.0213333333333336</v>
      </c>
      <c r="H16" s="32"/>
      <c r="I16" s="32"/>
      <c r="J16" s="32"/>
      <c r="K16" s="32"/>
      <c r="L16" s="32"/>
      <c r="M16" s="32"/>
    </row>
    <row r="17" spans="1:14" ht="15.75" hidden="1">
      <c r="A17" s="17"/>
      <c r="B17" s="8" t="s">
        <v>15</v>
      </c>
      <c r="C17" s="9" t="s">
        <v>16</v>
      </c>
      <c r="D17" s="5">
        <f>D15/D16*1000</f>
        <v>176.63839999999999</v>
      </c>
      <c r="E17" s="5">
        <f>E15/E16*1000</f>
        <v>155</v>
      </c>
      <c r="F17" s="5">
        <f t="shared" si="5"/>
        <v>-21.63839999999999</v>
      </c>
      <c r="G17" s="10">
        <f t="shared" si="2"/>
        <v>-12.250110961150005</v>
      </c>
      <c r="H17" s="32"/>
      <c r="I17" s="32"/>
      <c r="J17" s="32"/>
      <c r="K17" s="32"/>
      <c r="L17" s="32"/>
      <c r="M17" s="32"/>
    </row>
    <row r="18" spans="1:14" ht="15.75" hidden="1">
      <c r="A18" s="17" t="s">
        <v>19</v>
      </c>
      <c r="B18" s="3" t="s">
        <v>20</v>
      </c>
      <c r="C18" s="17" t="s">
        <v>4</v>
      </c>
      <c r="D18" s="7">
        <v>1139.8399999999999</v>
      </c>
      <c r="E18" s="7">
        <v>709.76</v>
      </c>
      <c r="F18" s="7">
        <f t="shared" si="5"/>
        <v>-430.07999999999993</v>
      </c>
      <c r="G18" s="10">
        <f t="shared" si="2"/>
        <v>-37.731611454239186</v>
      </c>
      <c r="H18" s="32"/>
      <c r="I18" s="32"/>
      <c r="J18" s="32"/>
      <c r="K18" s="32"/>
      <c r="L18" s="32"/>
      <c r="M18" s="32"/>
    </row>
    <row r="19" spans="1:14" ht="15.75" hidden="1">
      <c r="A19" s="17"/>
      <c r="B19" s="8" t="s">
        <v>13</v>
      </c>
      <c r="C19" s="9" t="s">
        <v>14</v>
      </c>
      <c r="D19" s="4">
        <v>5125</v>
      </c>
      <c r="E19" s="4">
        <v>1633</v>
      </c>
      <c r="F19" s="4">
        <f t="shared" si="5"/>
        <v>-3492</v>
      </c>
      <c r="G19" s="10">
        <f t="shared" si="2"/>
        <v>-68.136585365853662</v>
      </c>
      <c r="H19" s="32"/>
      <c r="I19" s="32"/>
      <c r="J19" s="32"/>
      <c r="K19" s="32"/>
      <c r="L19" s="32"/>
      <c r="M19" s="32"/>
    </row>
    <row r="20" spans="1:14" ht="15.75" hidden="1">
      <c r="A20" s="17"/>
      <c r="B20" s="8" t="s">
        <v>15</v>
      </c>
      <c r="C20" s="9" t="s">
        <v>16</v>
      </c>
      <c r="D20" s="5">
        <f>D18/D19*1000</f>
        <v>222.40780487804875</v>
      </c>
      <c r="E20" s="5">
        <f>E18/E19*1000</f>
        <v>434.63563992651558</v>
      </c>
      <c r="F20" s="5">
        <f t="shared" si="5"/>
        <v>212.22783504846683</v>
      </c>
      <c r="G20" s="10">
        <f t="shared" si="2"/>
        <v>95.422836066763111</v>
      </c>
      <c r="H20" s="32"/>
      <c r="I20" s="32"/>
      <c r="J20" s="32"/>
      <c r="K20" s="32"/>
      <c r="L20" s="32"/>
      <c r="M20" s="32"/>
    </row>
    <row r="21" spans="1:14" ht="15.75" hidden="1">
      <c r="A21" s="17" t="s">
        <v>21</v>
      </c>
      <c r="B21" s="3" t="s">
        <v>22</v>
      </c>
      <c r="C21" s="17"/>
      <c r="D21" s="7">
        <v>3541.3</v>
      </c>
      <c r="E21" s="7">
        <v>3750.2</v>
      </c>
      <c r="F21" s="7">
        <f t="shared" si="5"/>
        <v>208.89999999999964</v>
      </c>
      <c r="G21" s="10">
        <f t="shared" si="2"/>
        <v>5.8989636574139332</v>
      </c>
      <c r="H21" s="32"/>
      <c r="I21" s="32"/>
      <c r="J21" s="32"/>
      <c r="K21" s="32"/>
      <c r="L21" s="32"/>
      <c r="M21" s="32"/>
    </row>
    <row r="22" spans="1:14" ht="15.75" hidden="1">
      <c r="A22" s="17"/>
      <c r="B22" s="8" t="s">
        <v>13</v>
      </c>
      <c r="C22" s="9" t="s">
        <v>14</v>
      </c>
      <c r="D22" s="4">
        <v>29415</v>
      </c>
      <c r="E22" s="4">
        <v>20500</v>
      </c>
      <c r="F22" s="4">
        <f t="shared" si="5"/>
        <v>-8915</v>
      </c>
      <c r="G22" s="10">
        <f t="shared" si="2"/>
        <v>-30.307666156722764</v>
      </c>
      <c r="H22" s="32"/>
      <c r="I22" s="32"/>
      <c r="J22" s="32"/>
      <c r="K22" s="32"/>
      <c r="L22" s="32"/>
      <c r="M22" s="32"/>
    </row>
    <row r="23" spans="1:14" ht="15.75" hidden="1">
      <c r="A23" s="17"/>
      <c r="B23" s="8" t="s">
        <v>15</v>
      </c>
      <c r="C23" s="9" t="s">
        <v>16</v>
      </c>
      <c r="D23" s="5">
        <f>D21/D22*1000</f>
        <v>120.39095699473059</v>
      </c>
      <c r="E23" s="5">
        <f>E21/E22*1000</f>
        <v>182.93658536585363</v>
      </c>
      <c r="F23" s="5">
        <f t="shared" si="5"/>
        <v>62.545628371123044</v>
      </c>
      <c r="G23" s="10">
        <f t="shared" si="2"/>
        <v>51.952098340625874</v>
      </c>
      <c r="H23" s="32"/>
      <c r="I23" s="32"/>
      <c r="J23" s="32"/>
      <c r="K23" s="32"/>
      <c r="L23" s="32"/>
      <c r="M23" s="32"/>
    </row>
    <row r="24" spans="1:14" ht="31.5" hidden="1">
      <c r="A24" s="17" t="s">
        <v>23</v>
      </c>
      <c r="B24" s="3" t="s">
        <v>24</v>
      </c>
      <c r="C24" s="17" t="s">
        <v>4</v>
      </c>
      <c r="D24" s="7">
        <v>778.32</v>
      </c>
      <c r="E24" s="7">
        <v>778.77</v>
      </c>
      <c r="F24" s="7">
        <f t="shared" si="5"/>
        <v>0.44999999999993179</v>
      </c>
      <c r="G24" s="10">
        <f t="shared" si="2"/>
        <v>5.7816836262710933E-2</v>
      </c>
      <c r="H24" s="32"/>
      <c r="I24" s="32"/>
      <c r="J24" s="32"/>
      <c r="K24" s="32"/>
      <c r="L24" s="32"/>
      <c r="M24" s="32"/>
    </row>
    <row r="25" spans="1:14" ht="15.75" hidden="1">
      <c r="A25" s="17"/>
      <c r="B25" s="8" t="s">
        <v>13</v>
      </c>
      <c r="C25" s="9" t="s">
        <v>14</v>
      </c>
      <c r="D25" s="4">
        <v>1257</v>
      </c>
      <c r="E25" s="4">
        <v>1500</v>
      </c>
      <c r="F25" s="4">
        <f t="shared" si="5"/>
        <v>243</v>
      </c>
      <c r="G25" s="10">
        <f t="shared" si="2"/>
        <v>19.331742243436754</v>
      </c>
      <c r="H25" s="32"/>
      <c r="I25" s="32"/>
      <c r="J25" s="32"/>
      <c r="K25" s="32"/>
      <c r="L25" s="32"/>
      <c r="M25" s="32"/>
    </row>
    <row r="26" spans="1:14" ht="15.75" hidden="1">
      <c r="A26" s="17"/>
      <c r="B26" s="8" t="s">
        <v>15</v>
      </c>
      <c r="C26" s="9" t="s">
        <v>16</v>
      </c>
      <c r="D26" s="5">
        <f>D24/D25*1000</f>
        <v>619.18854415274473</v>
      </c>
      <c r="E26" s="5">
        <f>E24/E25*1000</f>
        <v>519.17999999999995</v>
      </c>
      <c r="F26" s="5">
        <f t="shared" si="5"/>
        <v>-100.00854415274478</v>
      </c>
      <c r="G26" s="10">
        <f t="shared" si="2"/>
        <v>-16.15154949121186</v>
      </c>
      <c r="H26" s="32"/>
      <c r="I26" s="32"/>
      <c r="J26" s="32"/>
      <c r="K26" s="32"/>
      <c r="L26" s="32"/>
      <c r="M26" s="32"/>
    </row>
    <row r="27" spans="1:14" ht="15.75" hidden="1">
      <c r="A27" s="17" t="s">
        <v>25</v>
      </c>
      <c r="B27" s="3" t="s">
        <v>26</v>
      </c>
      <c r="C27" s="17" t="s">
        <v>4</v>
      </c>
      <c r="D27" s="7">
        <v>1070.78</v>
      </c>
      <c r="E27" s="7">
        <v>795.56399999999996</v>
      </c>
      <c r="F27" s="7">
        <f t="shared" si="5"/>
        <v>-275.21600000000001</v>
      </c>
      <c r="G27" s="10">
        <f t="shared" si="2"/>
        <v>-25.702385177160576</v>
      </c>
      <c r="H27" s="32"/>
      <c r="I27" s="32"/>
      <c r="J27" s="32"/>
      <c r="K27" s="32"/>
      <c r="L27" s="32"/>
      <c r="M27" s="32"/>
    </row>
    <row r="28" spans="1:14" ht="15.75" hidden="1">
      <c r="A28" s="17"/>
      <c r="B28" s="8" t="s">
        <v>13</v>
      </c>
      <c r="C28" s="9" t="s">
        <v>14</v>
      </c>
      <c r="D28" s="4">
        <v>1190</v>
      </c>
      <c r="E28" s="4">
        <v>1078</v>
      </c>
      <c r="F28" s="4">
        <f t="shared" si="5"/>
        <v>-112</v>
      </c>
      <c r="G28" s="10">
        <f t="shared" si="2"/>
        <v>-9.4117647058823533</v>
      </c>
      <c r="H28" s="32"/>
      <c r="I28" s="32"/>
      <c r="J28" s="32"/>
      <c r="K28" s="32"/>
      <c r="L28" s="32"/>
      <c r="M28" s="32"/>
    </row>
    <row r="29" spans="1:14" ht="15.75" hidden="1">
      <c r="A29" s="17"/>
      <c r="B29" s="8" t="s">
        <v>15</v>
      </c>
      <c r="C29" s="9" t="s">
        <v>16</v>
      </c>
      <c r="D29" s="5">
        <f>D27/D28*1000</f>
        <v>899.81512605042008</v>
      </c>
      <c r="E29" s="5">
        <f>E27/E28*1000</f>
        <v>738</v>
      </c>
      <c r="F29" s="5">
        <f t="shared" si="5"/>
        <v>-161.81512605042008</v>
      </c>
      <c r="G29" s="10">
        <f t="shared" si="2"/>
        <v>-17.983152468294133</v>
      </c>
      <c r="H29" s="32"/>
      <c r="I29" s="32"/>
      <c r="J29" s="32"/>
      <c r="K29" s="32"/>
      <c r="L29" s="32"/>
      <c r="M29" s="32"/>
    </row>
    <row r="30" spans="1:14" ht="15.75">
      <c r="A30" s="24" t="s">
        <v>27</v>
      </c>
      <c r="B30" s="3" t="s">
        <v>28</v>
      </c>
      <c r="C30" s="17" t="s">
        <v>4</v>
      </c>
      <c r="D30" s="7">
        <f t="shared" ref="D30:F30" si="6">D31+D32+D33+D34</f>
        <v>7383.9949999999999</v>
      </c>
      <c r="E30" s="7">
        <f t="shared" si="6"/>
        <v>3233.9180000000001</v>
      </c>
      <c r="F30" s="7">
        <f t="shared" si="6"/>
        <v>-4150.0770000000002</v>
      </c>
      <c r="G30" s="10">
        <f t="shared" si="2"/>
        <v>-56.203681069664867</v>
      </c>
      <c r="H30" s="32"/>
      <c r="I30" s="32"/>
      <c r="J30" s="32"/>
      <c r="K30" s="32"/>
      <c r="L30" s="32"/>
      <c r="M30" s="32"/>
    </row>
    <row r="31" spans="1:14" ht="27.75" hidden="1" customHeight="1">
      <c r="A31" s="24" t="s">
        <v>29</v>
      </c>
      <c r="B31" s="3" t="s">
        <v>30</v>
      </c>
      <c r="C31" s="17" t="s">
        <v>4</v>
      </c>
      <c r="D31" s="7">
        <v>6813.26</v>
      </c>
      <c r="E31" s="7">
        <v>2421.8850000000002</v>
      </c>
      <c r="F31" s="7">
        <f t="shared" ref="F31:F34" si="7">E31-D31</f>
        <v>-4391.375</v>
      </c>
      <c r="G31" s="10">
        <f t="shared" si="2"/>
        <v>-64.453360065519291</v>
      </c>
      <c r="H31" s="32"/>
      <c r="I31" s="32"/>
      <c r="J31" s="32"/>
      <c r="K31" s="32"/>
      <c r="L31" s="32"/>
      <c r="M31" s="32"/>
      <c r="N31" s="32"/>
    </row>
    <row r="32" spans="1:14" ht="42" hidden="1" customHeight="1">
      <c r="A32" s="24" t="s">
        <v>31</v>
      </c>
      <c r="B32" s="3" t="s">
        <v>32</v>
      </c>
      <c r="C32" s="17" t="s">
        <v>4</v>
      </c>
      <c r="D32" s="7">
        <v>284.61</v>
      </c>
      <c r="E32" s="7">
        <v>560.721</v>
      </c>
      <c r="F32" s="7">
        <f t="shared" si="7"/>
        <v>276.11099999999999</v>
      </c>
      <c r="G32" s="10">
        <f t="shared" si="2"/>
        <v>97.013808369347515</v>
      </c>
      <c r="H32" s="32"/>
      <c r="I32" s="32"/>
      <c r="J32" s="32"/>
      <c r="K32" s="32"/>
      <c r="L32" s="32"/>
      <c r="M32" s="32"/>
      <c r="N32" s="32"/>
    </row>
    <row r="33" spans="1:14" ht="15.75" hidden="1">
      <c r="A33" s="24" t="s">
        <v>33</v>
      </c>
      <c r="B33" s="3" t="s">
        <v>34</v>
      </c>
      <c r="C33" s="17" t="s">
        <v>4</v>
      </c>
      <c r="D33" s="7">
        <v>98.685000000000002</v>
      </c>
      <c r="E33" s="7">
        <v>148.19999999999999</v>
      </c>
      <c r="F33" s="7">
        <f t="shared" si="7"/>
        <v>49.514999999999986</v>
      </c>
      <c r="G33" s="10">
        <f t="shared" si="2"/>
        <v>50.174798601611172</v>
      </c>
      <c r="H33" s="32"/>
      <c r="I33" s="32"/>
      <c r="J33" s="32"/>
      <c r="K33" s="32"/>
      <c r="L33" s="32"/>
      <c r="M33" s="32"/>
      <c r="N33" s="32"/>
    </row>
    <row r="34" spans="1:14" ht="16.5" hidden="1" customHeight="1">
      <c r="A34" s="24" t="s">
        <v>35</v>
      </c>
      <c r="B34" s="3" t="s">
        <v>36</v>
      </c>
      <c r="C34" s="17" t="s">
        <v>4</v>
      </c>
      <c r="D34" s="7">
        <v>187.44</v>
      </c>
      <c r="E34" s="7">
        <v>103.11199999999999</v>
      </c>
      <c r="F34" s="7">
        <f t="shared" si="7"/>
        <v>-84.328000000000003</v>
      </c>
      <c r="G34" s="10">
        <f t="shared" si="2"/>
        <v>-44.989329918907387</v>
      </c>
      <c r="H34" s="32"/>
      <c r="I34" s="32"/>
      <c r="J34" s="32"/>
      <c r="K34" s="32"/>
      <c r="L34" s="32"/>
      <c r="M34" s="32"/>
      <c r="N34" s="32"/>
    </row>
    <row r="35" spans="1:14" ht="15.75">
      <c r="A35" s="24" t="s">
        <v>37</v>
      </c>
      <c r="B35" s="3" t="s">
        <v>38</v>
      </c>
      <c r="C35" s="17" t="s">
        <v>4</v>
      </c>
      <c r="D35" s="7">
        <f t="shared" ref="D35:F35" si="8">D36</f>
        <v>813.57500000000005</v>
      </c>
      <c r="E35" s="7">
        <f t="shared" si="8"/>
        <v>1568.15</v>
      </c>
      <c r="F35" s="7">
        <f t="shared" si="8"/>
        <v>754.57500000000005</v>
      </c>
      <c r="G35" s="10">
        <f t="shared" si="2"/>
        <v>92.748056417662781</v>
      </c>
      <c r="H35" s="32"/>
      <c r="I35" s="32"/>
      <c r="J35" s="32"/>
      <c r="K35" s="32"/>
      <c r="L35" s="32"/>
      <c r="M35" s="32"/>
    </row>
    <row r="36" spans="1:14" ht="16.5" hidden="1" customHeight="1">
      <c r="A36" s="17" t="s">
        <v>39</v>
      </c>
      <c r="B36" s="3" t="s">
        <v>40</v>
      </c>
      <c r="C36" s="17" t="s">
        <v>4</v>
      </c>
      <c r="D36" s="7">
        <v>813.57500000000005</v>
      </c>
      <c r="E36" s="7">
        <v>1568.15</v>
      </c>
      <c r="F36" s="7">
        <f>E36-D36</f>
        <v>754.57500000000005</v>
      </c>
      <c r="G36" s="10">
        <f t="shared" si="2"/>
        <v>92.748056417662781</v>
      </c>
      <c r="H36" s="32"/>
      <c r="I36" s="32"/>
      <c r="J36" s="32"/>
      <c r="K36" s="32"/>
      <c r="L36" s="32"/>
      <c r="M36" s="32"/>
    </row>
    <row r="37" spans="1:14" ht="15.75">
      <c r="A37" s="24" t="s">
        <v>41</v>
      </c>
      <c r="B37" s="3" t="s">
        <v>42</v>
      </c>
      <c r="C37" s="17" t="s">
        <v>4</v>
      </c>
      <c r="D37" s="7">
        <f>D38+D41+D48+D51</f>
        <v>7820.7030000000004</v>
      </c>
      <c r="E37" s="7">
        <f t="shared" ref="E37:F37" si="9">E38+E41+E48+E51</f>
        <v>12246.424000000001</v>
      </c>
      <c r="F37" s="7">
        <f t="shared" si="9"/>
        <v>4425.7210000000005</v>
      </c>
      <c r="G37" s="10">
        <f t="shared" si="2"/>
        <v>56.589810404512228</v>
      </c>
      <c r="H37" s="32"/>
      <c r="I37" s="32"/>
      <c r="J37" s="32"/>
      <c r="K37" s="32"/>
      <c r="L37" s="32"/>
      <c r="M37" s="32"/>
    </row>
    <row r="38" spans="1:14" ht="15.75">
      <c r="A38" s="24" t="s">
        <v>43</v>
      </c>
      <c r="B38" s="3" t="s">
        <v>44</v>
      </c>
      <c r="C38" s="17" t="s">
        <v>4</v>
      </c>
      <c r="D38" s="7">
        <v>3336.4349999999999</v>
      </c>
      <c r="E38" s="7">
        <v>5836.9440000000004</v>
      </c>
      <c r="F38" s="7">
        <f>E38-D38</f>
        <v>2500.5090000000005</v>
      </c>
      <c r="G38" s="10">
        <f t="shared" si="2"/>
        <v>74.945533181374742</v>
      </c>
      <c r="H38" s="32"/>
      <c r="I38" s="32"/>
      <c r="J38" s="32"/>
      <c r="K38" s="32"/>
      <c r="L38" s="32"/>
      <c r="M38" s="32"/>
    </row>
    <row r="39" spans="1:14" ht="15.75" hidden="1">
      <c r="A39" s="17"/>
      <c r="B39" s="8" t="s">
        <v>13</v>
      </c>
      <c r="C39" s="9" t="s">
        <v>45</v>
      </c>
      <c r="D39" s="4">
        <v>433</v>
      </c>
      <c r="E39" s="4">
        <v>878</v>
      </c>
      <c r="F39" s="4">
        <f>E39-D39</f>
        <v>445</v>
      </c>
      <c r="G39" s="10">
        <f t="shared" si="2"/>
        <v>102.77136258660508</v>
      </c>
      <c r="H39" s="32"/>
      <c r="I39" s="32"/>
      <c r="J39" s="32"/>
      <c r="K39" s="32"/>
      <c r="L39" s="32"/>
      <c r="M39" s="32"/>
    </row>
    <row r="40" spans="1:14" ht="15.75" hidden="1">
      <c r="A40" s="17"/>
      <c r="B40" s="8" t="s">
        <v>15</v>
      </c>
      <c r="C40" s="9" t="s">
        <v>16</v>
      </c>
      <c r="D40" s="5">
        <f>D38/D39*1000</f>
        <v>7705.3926096997684</v>
      </c>
      <c r="E40" s="5">
        <f>E38/E39*1000</f>
        <v>6648.0000000000009</v>
      </c>
      <c r="F40" s="5">
        <f>E40-D40</f>
        <v>-1057.3926096997675</v>
      </c>
      <c r="G40" s="10">
        <f t="shared" si="2"/>
        <v>-13.722760970916543</v>
      </c>
      <c r="H40" s="32"/>
      <c r="I40" s="32"/>
      <c r="J40" s="32"/>
      <c r="K40" s="32"/>
      <c r="L40" s="32"/>
      <c r="M40" s="32"/>
    </row>
    <row r="41" spans="1:14" ht="15.75">
      <c r="A41" s="24" t="s">
        <v>46</v>
      </c>
      <c r="B41" s="3" t="s">
        <v>47</v>
      </c>
      <c r="C41" s="17" t="s">
        <v>4</v>
      </c>
      <c r="D41" s="7">
        <f t="shared" ref="D41:F41" si="10">D42+D45</f>
        <v>1528.96</v>
      </c>
      <c r="E41" s="7">
        <f t="shared" si="10"/>
        <v>1212.944</v>
      </c>
      <c r="F41" s="7">
        <f t="shared" si="10"/>
        <v>-316.01599999999996</v>
      </c>
      <c r="G41" s="10">
        <f t="shared" si="2"/>
        <v>-20.668689828380071</v>
      </c>
      <c r="H41" s="32"/>
      <c r="I41" s="32"/>
      <c r="J41" s="32"/>
      <c r="K41" s="32"/>
      <c r="L41" s="32"/>
      <c r="M41" s="32"/>
    </row>
    <row r="42" spans="1:14" ht="15.75" hidden="1">
      <c r="A42" s="17"/>
      <c r="B42" s="3" t="s">
        <v>48</v>
      </c>
      <c r="C42" s="17" t="s">
        <v>4</v>
      </c>
      <c r="D42" s="7">
        <v>761.49</v>
      </c>
      <c r="E42" s="7">
        <v>6.109</v>
      </c>
      <c r="F42" s="7">
        <f t="shared" ref="F42:F50" si="11">E42-D42</f>
        <v>-755.38099999999997</v>
      </c>
      <c r="G42" s="10">
        <f t="shared" si="2"/>
        <v>-99.19775702898265</v>
      </c>
      <c r="H42" s="32"/>
      <c r="I42" s="32"/>
      <c r="J42" s="32"/>
      <c r="K42" s="32"/>
      <c r="L42" s="32"/>
      <c r="M42" s="32"/>
    </row>
    <row r="43" spans="1:14" ht="15.75" hidden="1">
      <c r="A43" s="17"/>
      <c r="B43" s="8" t="s">
        <v>49</v>
      </c>
      <c r="C43" s="9" t="s">
        <v>50</v>
      </c>
      <c r="D43" s="4">
        <v>9583</v>
      </c>
      <c r="E43" s="4">
        <v>74</v>
      </c>
      <c r="F43" s="4">
        <f t="shared" si="11"/>
        <v>-9509</v>
      </c>
      <c r="G43" s="10">
        <f t="shared" si="2"/>
        <v>-99.227799227799224</v>
      </c>
      <c r="H43" s="32"/>
      <c r="I43" s="32"/>
      <c r="J43" s="32"/>
      <c r="K43" s="32"/>
      <c r="L43" s="32"/>
      <c r="M43" s="32"/>
    </row>
    <row r="44" spans="1:14" ht="15.75" hidden="1">
      <c r="A44" s="17"/>
      <c r="B44" s="8" t="s">
        <v>15</v>
      </c>
      <c r="C44" s="9" t="s">
        <v>16</v>
      </c>
      <c r="D44" s="5">
        <f>D42/D43*1000</f>
        <v>79.462590003130558</v>
      </c>
      <c r="E44" s="5">
        <f>E42/E43*1000</f>
        <v>82.554054054054049</v>
      </c>
      <c r="F44" s="5">
        <f t="shared" si="11"/>
        <v>3.0914640509234914</v>
      </c>
      <c r="G44" s="10">
        <f t="shared" si="2"/>
        <v>3.8904647467464857</v>
      </c>
      <c r="H44" s="32"/>
      <c r="I44" s="32"/>
      <c r="J44" s="32"/>
      <c r="K44" s="32"/>
      <c r="L44" s="32"/>
      <c r="M44" s="32"/>
    </row>
    <row r="45" spans="1:14" ht="15.75" hidden="1">
      <c r="A45" s="17"/>
      <c r="B45" s="11" t="s">
        <v>51</v>
      </c>
      <c r="C45" s="17" t="s">
        <v>4</v>
      </c>
      <c r="D45" s="7">
        <v>767.47</v>
      </c>
      <c r="E45" s="7">
        <v>1206.835</v>
      </c>
      <c r="F45" s="7">
        <f t="shared" si="11"/>
        <v>439.36500000000001</v>
      </c>
      <c r="G45" s="10">
        <f t="shared" si="2"/>
        <v>57.248491797724988</v>
      </c>
      <c r="H45" s="32"/>
      <c r="I45" s="32"/>
      <c r="J45" s="32"/>
      <c r="K45" s="32"/>
      <c r="L45" s="32"/>
      <c r="M45" s="32"/>
    </row>
    <row r="46" spans="1:14" ht="15.75" hidden="1">
      <c r="A46" s="17"/>
      <c r="B46" s="8" t="s">
        <v>52</v>
      </c>
      <c r="C46" s="9" t="s">
        <v>50</v>
      </c>
      <c r="D46" s="4">
        <v>7083</v>
      </c>
      <c r="E46" s="4">
        <v>9849</v>
      </c>
      <c r="F46" s="4">
        <f t="shared" si="11"/>
        <v>2766</v>
      </c>
      <c r="G46" s="10">
        <f t="shared" si="2"/>
        <v>39.05124947056332</v>
      </c>
      <c r="H46" s="32"/>
      <c r="I46" s="32"/>
      <c r="J46" s="32"/>
      <c r="K46" s="32"/>
      <c r="L46" s="32"/>
      <c r="M46" s="32"/>
    </row>
    <row r="47" spans="1:14" ht="15.75" hidden="1">
      <c r="A47" s="17"/>
      <c r="B47" s="8" t="s">
        <v>15</v>
      </c>
      <c r="C47" s="9" t="s">
        <v>16</v>
      </c>
      <c r="D47" s="5">
        <f>D45/D46*1000</f>
        <v>108.35380488493576</v>
      </c>
      <c r="E47" s="5">
        <f>E45/E46*1000</f>
        <v>122.53375977256574</v>
      </c>
      <c r="F47" s="5">
        <f t="shared" si="11"/>
        <v>14.179954887629989</v>
      </c>
      <c r="G47" s="10">
        <f t="shared" si="2"/>
        <v>13.086716154257916</v>
      </c>
      <c r="H47" s="32"/>
      <c r="I47" s="32"/>
      <c r="J47" s="32"/>
      <c r="K47" s="32"/>
      <c r="L47" s="32"/>
      <c r="M47" s="32"/>
    </row>
    <row r="48" spans="1:14" ht="15.75">
      <c r="A48" s="24" t="s">
        <v>53</v>
      </c>
      <c r="B48" s="3" t="s">
        <v>54</v>
      </c>
      <c r="C48" s="17" t="s">
        <v>4</v>
      </c>
      <c r="D48" s="7">
        <v>2578.04</v>
      </c>
      <c r="E48" s="7">
        <v>4984.9269999999997</v>
      </c>
      <c r="F48" s="7">
        <f t="shared" si="11"/>
        <v>2406.8869999999997</v>
      </c>
      <c r="G48" s="10">
        <f t="shared" si="2"/>
        <v>93.361119299933264</v>
      </c>
      <c r="H48" s="32"/>
      <c r="I48" s="32"/>
      <c r="J48" s="32"/>
      <c r="K48" s="32"/>
      <c r="L48" s="32"/>
      <c r="M48" s="32"/>
    </row>
    <row r="49" spans="1:13" ht="15.75" hidden="1">
      <c r="A49" s="17"/>
      <c r="B49" s="8" t="s">
        <v>13</v>
      </c>
      <c r="C49" s="9" t="s">
        <v>50</v>
      </c>
      <c r="D49" s="4">
        <v>29167</v>
      </c>
      <c r="E49" s="4">
        <v>38266</v>
      </c>
      <c r="F49" s="4">
        <f t="shared" si="11"/>
        <v>9099</v>
      </c>
      <c r="G49" s="10">
        <f t="shared" si="2"/>
        <v>31.196214900401138</v>
      </c>
      <c r="H49" s="32"/>
      <c r="I49" s="32"/>
      <c r="J49" s="32"/>
      <c r="K49" s="32"/>
      <c r="L49" s="32"/>
      <c r="M49" s="32"/>
    </row>
    <row r="50" spans="1:13" ht="15.75" hidden="1">
      <c r="A50" s="17"/>
      <c r="B50" s="8" t="s">
        <v>15</v>
      </c>
      <c r="C50" s="9" t="s">
        <v>16</v>
      </c>
      <c r="D50" s="5">
        <f>D48/D49*1000</f>
        <v>88.388932697912026</v>
      </c>
      <c r="E50" s="5">
        <f>E48/E49*1000</f>
        <v>130.27039669680656</v>
      </c>
      <c r="F50" s="5">
        <f t="shared" si="11"/>
        <v>41.881463998894532</v>
      </c>
      <c r="G50" s="10">
        <f t="shared" si="2"/>
        <v>47.383153886509007</v>
      </c>
      <c r="H50" s="32"/>
      <c r="I50" s="32"/>
      <c r="J50" s="32"/>
      <c r="K50" s="32"/>
      <c r="L50" s="32"/>
      <c r="M50" s="32"/>
    </row>
    <row r="51" spans="1:13" ht="15.75">
      <c r="A51" s="24" t="s">
        <v>55</v>
      </c>
      <c r="B51" s="18" t="s">
        <v>56</v>
      </c>
      <c r="C51" s="17" t="s">
        <v>4</v>
      </c>
      <c r="D51" s="7">
        <f t="shared" ref="D51:F52" si="12">D54+D57+D60+D63+D66+D69</f>
        <v>377.26800000000003</v>
      </c>
      <c r="E51" s="7">
        <f t="shared" si="12"/>
        <v>211.60900000000001</v>
      </c>
      <c r="F51" s="7">
        <f t="shared" si="12"/>
        <v>-165.65899999999999</v>
      </c>
      <c r="G51" s="10">
        <f t="shared" si="2"/>
        <v>-43.910164657484856</v>
      </c>
      <c r="H51" s="32"/>
      <c r="I51" s="32"/>
      <c r="J51" s="32"/>
      <c r="K51" s="32"/>
      <c r="L51" s="32"/>
      <c r="M51" s="32"/>
    </row>
    <row r="52" spans="1:13" ht="15.75" hidden="1">
      <c r="A52" s="17"/>
      <c r="B52" s="11" t="s">
        <v>13</v>
      </c>
      <c r="C52" s="9" t="s">
        <v>50</v>
      </c>
      <c r="D52" s="4">
        <f t="shared" si="12"/>
        <v>888</v>
      </c>
      <c r="E52" s="4">
        <f t="shared" si="12"/>
        <v>403</v>
      </c>
      <c r="F52" s="4">
        <f t="shared" si="12"/>
        <v>-485</v>
      </c>
      <c r="G52" s="10">
        <f t="shared" si="2"/>
        <v>-54.617117117117118</v>
      </c>
      <c r="H52" s="32"/>
      <c r="I52" s="32"/>
      <c r="J52" s="32"/>
      <c r="K52" s="32"/>
      <c r="L52" s="32"/>
      <c r="M52" s="32"/>
    </row>
    <row r="53" spans="1:13" ht="15.75" hidden="1">
      <c r="A53" s="17"/>
      <c r="B53" s="11" t="s">
        <v>15</v>
      </c>
      <c r="C53" s="9" t="s">
        <v>16</v>
      </c>
      <c r="D53" s="5">
        <v>416.25580150164245</v>
      </c>
      <c r="E53" s="5">
        <v>416.25580150164245</v>
      </c>
      <c r="F53" s="5">
        <v>416.25580150164245</v>
      </c>
      <c r="G53" s="10">
        <f t="shared" si="2"/>
        <v>100</v>
      </c>
      <c r="H53" s="32"/>
      <c r="I53" s="32"/>
      <c r="J53" s="32"/>
      <c r="K53" s="32"/>
      <c r="L53" s="32"/>
      <c r="M53" s="32"/>
    </row>
    <row r="54" spans="1:13" ht="15.75" hidden="1">
      <c r="A54" s="17"/>
      <c r="B54" s="18" t="s">
        <v>57</v>
      </c>
      <c r="C54" s="17" t="s">
        <v>4</v>
      </c>
      <c r="D54" s="7">
        <v>39.04</v>
      </c>
      <c r="E54" s="7">
        <v>61.414999999999999</v>
      </c>
      <c r="F54" s="7">
        <f t="shared" ref="F54:F71" si="13">E54-D54</f>
        <v>22.375</v>
      </c>
      <c r="G54" s="10">
        <f t="shared" si="2"/>
        <v>57.313012295081968</v>
      </c>
      <c r="H54" s="32"/>
      <c r="I54" s="32"/>
      <c r="J54" s="32"/>
      <c r="K54" s="32"/>
      <c r="L54" s="32"/>
      <c r="M54" s="32"/>
    </row>
    <row r="55" spans="1:13" ht="15.75" hidden="1">
      <c r="A55" s="17"/>
      <c r="B55" s="8" t="s">
        <v>13</v>
      </c>
      <c r="C55" s="9" t="s">
        <v>50</v>
      </c>
      <c r="D55" s="4">
        <v>155</v>
      </c>
      <c r="E55" s="4">
        <v>115</v>
      </c>
      <c r="F55" s="4">
        <f t="shared" si="13"/>
        <v>-40</v>
      </c>
      <c r="G55" s="10">
        <f t="shared" si="2"/>
        <v>-25.806451612903224</v>
      </c>
      <c r="H55" s="32"/>
      <c r="I55" s="32"/>
      <c r="J55" s="32"/>
      <c r="K55" s="32"/>
      <c r="L55" s="32"/>
      <c r="M55" s="32"/>
    </row>
    <row r="56" spans="1:13" ht="15.75" hidden="1">
      <c r="A56" s="17"/>
      <c r="B56" s="8" t="s">
        <v>15</v>
      </c>
      <c r="C56" s="9" t="s">
        <v>16</v>
      </c>
      <c r="D56" s="5">
        <f>D54/D55*1000</f>
        <v>251.87096774193546</v>
      </c>
      <c r="E56" s="5">
        <f>E54/E55*1000</f>
        <v>534.04347826086951</v>
      </c>
      <c r="F56" s="5">
        <f t="shared" si="13"/>
        <v>282.17251051893402</v>
      </c>
      <c r="G56" s="10">
        <f t="shared" si="2"/>
        <v>112.0305817890235</v>
      </c>
      <c r="H56" s="32"/>
      <c r="I56" s="32"/>
      <c r="J56" s="32"/>
      <c r="K56" s="32"/>
      <c r="L56" s="32"/>
      <c r="M56" s="32"/>
    </row>
    <row r="57" spans="1:13" ht="15.75" hidden="1">
      <c r="A57" s="17"/>
      <c r="B57" s="18" t="s">
        <v>58</v>
      </c>
      <c r="C57" s="17" t="s">
        <v>4</v>
      </c>
      <c r="D57" s="7">
        <v>69.8</v>
      </c>
      <c r="E57" s="7">
        <v>36.917000000000002</v>
      </c>
      <c r="F57" s="7">
        <f t="shared" si="13"/>
        <v>-32.882999999999996</v>
      </c>
      <c r="G57" s="10">
        <f t="shared" si="2"/>
        <v>-47.110315186246417</v>
      </c>
      <c r="H57" s="32"/>
      <c r="I57" s="32"/>
      <c r="J57" s="32"/>
      <c r="K57" s="32"/>
      <c r="L57" s="32"/>
      <c r="M57" s="32"/>
    </row>
    <row r="58" spans="1:13" ht="15.75" hidden="1">
      <c r="A58" s="17"/>
      <c r="B58" s="8" t="s">
        <v>13</v>
      </c>
      <c r="C58" s="9" t="s">
        <v>50</v>
      </c>
      <c r="D58" s="4">
        <v>167</v>
      </c>
      <c r="E58" s="4">
        <v>130</v>
      </c>
      <c r="F58" s="4">
        <f t="shared" si="13"/>
        <v>-37</v>
      </c>
      <c r="G58" s="10">
        <f t="shared" si="2"/>
        <v>-22.155688622754489</v>
      </c>
      <c r="H58" s="32"/>
      <c r="I58" s="32"/>
      <c r="J58" s="32"/>
      <c r="K58" s="32"/>
      <c r="L58" s="32"/>
      <c r="M58" s="32"/>
    </row>
    <row r="59" spans="1:13" ht="15.75" hidden="1">
      <c r="A59" s="17"/>
      <c r="B59" s="8" t="s">
        <v>15</v>
      </c>
      <c r="C59" s="9" t="s">
        <v>16</v>
      </c>
      <c r="D59" s="5">
        <f>D57/D58*1000</f>
        <v>417.96407185628743</v>
      </c>
      <c r="E59" s="5">
        <f>E57/E58*1000</f>
        <v>283.97692307692307</v>
      </c>
      <c r="F59" s="5">
        <f t="shared" si="13"/>
        <v>-133.98714877936436</v>
      </c>
      <c r="G59" s="10">
        <f t="shared" si="2"/>
        <v>-32.057097200793478</v>
      </c>
      <c r="H59" s="32"/>
      <c r="I59" s="32"/>
      <c r="J59" s="32"/>
      <c r="K59" s="32"/>
      <c r="L59" s="32"/>
      <c r="M59" s="32"/>
    </row>
    <row r="60" spans="1:13" ht="15.75" hidden="1">
      <c r="A60" s="17"/>
      <c r="B60" s="18" t="s">
        <v>59</v>
      </c>
      <c r="C60" s="17" t="s">
        <v>4</v>
      </c>
      <c r="D60" s="7">
        <v>142.92500000000001</v>
      </c>
      <c r="E60" s="7">
        <v>78.135999999999996</v>
      </c>
      <c r="F60" s="7">
        <f t="shared" si="13"/>
        <v>-64.789000000000016</v>
      </c>
      <c r="G60" s="10">
        <f t="shared" si="2"/>
        <v>-45.330767885254517</v>
      </c>
      <c r="H60" s="32"/>
      <c r="I60" s="32"/>
      <c r="J60" s="32"/>
      <c r="K60" s="32"/>
      <c r="L60" s="32"/>
      <c r="M60" s="32"/>
    </row>
    <row r="61" spans="1:13" ht="15.75" hidden="1">
      <c r="A61" s="17"/>
      <c r="B61" s="8" t="s">
        <v>13</v>
      </c>
      <c r="C61" s="9" t="s">
        <v>50</v>
      </c>
      <c r="D61" s="4">
        <v>350</v>
      </c>
      <c r="E61" s="4">
        <v>135</v>
      </c>
      <c r="F61" s="4">
        <f t="shared" si="13"/>
        <v>-215</v>
      </c>
      <c r="G61" s="10">
        <f t="shared" si="2"/>
        <v>-61.428571428571431</v>
      </c>
      <c r="H61" s="32"/>
      <c r="I61" s="32"/>
      <c r="J61" s="32"/>
      <c r="K61" s="32"/>
      <c r="L61" s="32"/>
      <c r="M61" s="32"/>
    </row>
    <row r="62" spans="1:13" ht="15.75" hidden="1">
      <c r="A62" s="17"/>
      <c r="B62" s="8" t="s">
        <v>15</v>
      </c>
      <c r="C62" s="9" t="s">
        <v>16</v>
      </c>
      <c r="D62" s="5">
        <f>D60/D61*1000</f>
        <v>408.35714285714289</v>
      </c>
      <c r="E62" s="5">
        <f>E60/E61*1000</f>
        <v>578.78518518518513</v>
      </c>
      <c r="F62" s="5">
        <f t="shared" si="13"/>
        <v>170.42804232804224</v>
      </c>
      <c r="G62" s="10">
        <f t="shared" si="2"/>
        <v>41.735046223414223</v>
      </c>
      <c r="H62" s="32"/>
      <c r="I62" s="32"/>
      <c r="J62" s="32"/>
      <c r="K62" s="32"/>
      <c r="L62" s="32"/>
      <c r="M62" s="32"/>
    </row>
    <row r="63" spans="1:13" ht="15.75" hidden="1">
      <c r="A63" s="17"/>
      <c r="B63" s="18" t="s">
        <v>247</v>
      </c>
      <c r="C63" s="17" t="s">
        <v>4</v>
      </c>
      <c r="D63" s="7">
        <v>61.16</v>
      </c>
      <c r="E63" s="7">
        <v>33.39</v>
      </c>
      <c r="F63" s="7">
        <f t="shared" si="13"/>
        <v>-27.769999999999996</v>
      </c>
      <c r="G63" s="10">
        <f t="shared" si="2"/>
        <v>-45.405493786788746</v>
      </c>
      <c r="H63" s="32"/>
      <c r="I63" s="32"/>
      <c r="J63" s="32"/>
      <c r="K63" s="32"/>
      <c r="L63" s="32"/>
      <c r="M63" s="32"/>
    </row>
    <row r="64" spans="1:13" ht="15.75" hidden="1">
      <c r="A64" s="17"/>
      <c r="B64" s="8" t="s">
        <v>13</v>
      </c>
      <c r="C64" s="9" t="s">
        <v>50</v>
      </c>
      <c r="D64" s="4">
        <v>114</v>
      </c>
      <c r="E64" s="4">
        <v>18</v>
      </c>
      <c r="F64" s="4">
        <f t="shared" si="13"/>
        <v>-96</v>
      </c>
      <c r="G64" s="10">
        <f t="shared" si="2"/>
        <v>-84.210526315789465</v>
      </c>
      <c r="H64" s="32"/>
      <c r="I64" s="32"/>
      <c r="J64" s="32"/>
      <c r="K64" s="32"/>
      <c r="L64" s="32"/>
      <c r="M64" s="32"/>
    </row>
    <row r="65" spans="1:13" ht="15.75" hidden="1">
      <c r="A65" s="17"/>
      <c r="B65" s="8" t="s">
        <v>15</v>
      </c>
      <c r="C65" s="9" t="s">
        <v>16</v>
      </c>
      <c r="D65" s="5">
        <f>D63/D64*1000</f>
        <v>536.49122807017545</v>
      </c>
      <c r="E65" s="5">
        <f>E63/E64*1000</f>
        <v>1855</v>
      </c>
      <c r="F65" s="5">
        <f t="shared" si="13"/>
        <v>1318.5087719298244</v>
      </c>
      <c r="G65" s="10">
        <f t="shared" si="2"/>
        <v>245.76520601700454</v>
      </c>
      <c r="H65" s="32"/>
      <c r="I65" s="32"/>
      <c r="J65" s="32"/>
      <c r="K65" s="32"/>
      <c r="L65" s="32"/>
      <c r="M65" s="32"/>
    </row>
    <row r="66" spans="1:13" ht="15.75" hidden="1">
      <c r="A66" s="17"/>
      <c r="B66" s="3" t="s">
        <v>60</v>
      </c>
      <c r="C66" s="17" t="s">
        <v>4</v>
      </c>
      <c r="D66" s="7">
        <v>14.303000000000001</v>
      </c>
      <c r="E66" s="7">
        <v>0</v>
      </c>
      <c r="F66" s="7">
        <f t="shared" si="13"/>
        <v>-14.303000000000001</v>
      </c>
      <c r="G66" s="10">
        <f t="shared" si="2"/>
        <v>-100</v>
      </c>
      <c r="H66" s="32"/>
      <c r="I66" s="32"/>
      <c r="J66" s="32"/>
      <c r="K66" s="32"/>
      <c r="L66" s="32"/>
      <c r="M66" s="32"/>
    </row>
    <row r="67" spans="1:13" ht="15.75" hidden="1">
      <c r="A67" s="17"/>
      <c r="B67" s="8" t="s">
        <v>13</v>
      </c>
      <c r="C67" s="9" t="s">
        <v>50</v>
      </c>
      <c r="D67" s="4">
        <v>10</v>
      </c>
      <c r="E67" s="4">
        <v>0</v>
      </c>
      <c r="F67" s="4">
        <f t="shared" si="13"/>
        <v>-10</v>
      </c>
      <c r="G67" s="10">
        <f t="shared" si="2"/>
        <v>-100</v>
      </c>
      <c r="H67" s="32"/>
      <c r="I67" s="32"/>
      <c r="J67" s="32"/>
      <c r="K67" s="32"/>
      <c r="L67" s="32"/>
      <c r="M67" s="32"/>
    </row>
    <row r="68" spans="1:13" ht="15.75" hidden="1">
      <c r="A68" s="17"/>
      <c r="B68" s="8" t="s">
        <v>15</v>
      </c>
      <c r="C68" s="9" t="s">
        <v>16</v>
      </c>
      <c r="D68" s="10">
        <f>D66/D67*1000</f>
        <v>1430.3000000000002</v>
      </c>
      <c r="E68" s="10"/>
      <c r="F68" s="5">
        <f t="shared" si="13"/>
        <v>-1430.3000000000002</v>
      </c>
      <c r="G68" s="10">
        <f t="shared" si="2"/>
        <v>-100</v>
      </c>
      <c r="H68" s="32"/>
      <c r="I68" s="32"/>
      <c r="J68" s="32"/>
      <c r="K68" s="32"/>
      <c r="L68" s="32"/>
      <c r="M68" s="32"/>
    </row>
    <row r="69" spans="1:13" ht="15.75" hidden="1">
      <c r="A69" s="17"/>
      <c r="B69" s="18" t="s">
        <v>61</v>
      </c>
      <c r="C69" s="17" t="s">
        <v>4</v>
      </c>
      <c r="D69" s="7">
        <v>50.04</v>
      </c>
      <c r="E69" s="7">
        <v>1.7509999999999999</v>
      </c>
      <c r="F69" s="7">
        <f t="shared" si="13"/>
        <v>-48.289000000000001</v>
      </c>
      <c r="G69" s="10">
        <f t="shared" si="2"/>
        <v>-96.500799360511593</v>
      </c>
      <c r="H69" s="32"/>
      <c r="I69" s="32"/>
      <c r="J69" s="32"/>
      <c r="K69" s="32"/>
      <c r="L69" s="32"/>
      <c r="M69" s="32"/>
    </row>
    <row r="70" spans="1:13" ht="15.75" hidden="1">
      <c r="A70" s="17"/>
      <c r="B70" s="8" t="s">
        <v>13</v>
      </c>
      <c r="C70" s="9" t="s">
        <v>62</v>
      </c>
      <c r="D70" s="4">
        <v>92</v>
      </c>
      <c r="E70" s="4">
        <v>5</v>
      </c>
      <c r="F70" s="4">
        <f t="shared" si="13"/>
        <v>-87</v>
      </c>
      <c r="G70" s="10">
        <f t="shared" si="2"/>
        <v>-94.565217391304344</v>
      </c>
      <c r="H70" s="32"/>
      <c r="I70" s="32"/>
      <c r="J70" s="32"/>
      <c r="K70" s="32"/>
      <c r="L70" s="32"/>
      <c r="M70" s="32"/>
    </row>
    <row r="71" spans="1:13" ht="15.75" hidden="1">
      <c r="A71" s="17"/>
      <c r="B71" s="8" t="s">
        <v>15</v>
      </c>
      <c r="C71" s="9" t="s">
        <v>16</v>
      </c>
      <c r="D71" s="5">
        <f>D69/D70*1000</f>
        <v>543.91304347826087</v>
      </c>
      <c r="E71" s="5">
        <f>E69/E70*1000</f>
        <v>350.19999999999993</v>
      </c>
      <c r="F71" s="5">
        <f t="shared" si="13"/>
        <v>-193.71304347826094</v>
      </c>
      <c r="G71" s="10">
        <f t="shared" si="2"/>
        <v>-35.614708233413282</v>
      </c>
      <c r="H71" s="32"/>
      <c r="I71" s="32"/>
      <c r="J71" s="32"/>
      <c r="K71" s="32"/>
      <c r="L71" s="32"/>
      <c r="M71" s="32"/>
    </row>
    <row r="72" spans="1:13" ht="15.75">
      <c r="A72" s="24" t="s">
        <v>63</v>
      </c>
      <c r="B72" s="18" t="s">
        <v>64</v>
      </c>
      <c r="C72" s="17" t="s">
        <v>4</v>
      </c>
      <c r="D72" s="7">
        <f t="shared" ref="D72:F72" si="14">D73</f>
        <v>137492.68</v>
      </c>
      <c r="E72" s="7">
        <f>E73</f>
        <v>125623.12</v>
      </c>
      <c r="F72" s="7">
        <f t="shared" si="14"/>
        <v>-11869.559999999998</v>
      </c>
      <c r="G72" s="10">
        <f t="shared" si="2"/>
        <v>-8.6328668551663981</v>
      </c>
      <c r="H72" s="32"/>
      <c r="I72" s="32"/>
      <c r="J72" s="32"/>
      <c r="K72" s="32"/>
      <c r="L72" s="32"/>
      <c r="M72" s="32"/>
    </row>
    <row r="73" spans="1:13" ht="15.75">
      <c r="A73" s="17"/>
      <c r="B73" s="13" t="s">
        <v>65</v>
      </c>
      <c r="C73" s="17" t="s">
        <v>4</v>
      </c>
      <c r="D73" s="5">
        <f t="shared" ref="D73:F74" si="15">D75+D78+D81+D84</f>
        <v>137492.68</v>
      </c>
      <c r="E73" s="5">
        <f t="shared" si="15"/>
        <v>125623.12</v>
      </c>
      <c r="F73" s="5">
        <f t="shared" si="15"/>
        <v>-11869.559999999998</v>
      </c>
      <c r="G73" s="10">
        <f t="shared" ref="G73:G130" si="16">F73/D73*100</f>
        <v>-8.6328668551663981</v>
      </c>
      <c r="H73" s="32"/>
      <c r="I73" s="32"/>
      <c r="J73" s="32"/>
      <c r="K73" s="32"/>
      <c r="L73" s="32"/>
      <c r="M73" s="32"/>
    </row>
    <row r="74" spans="1:13" ht="15.75">
      <c r="A74" s="17"/>
      <c r="B74" s="13" t="s">
        <v>66</v>
      </c>
      <c r="C74" s="12" t="s">
        <v>67</v>
      </c>
      <c r="D74" s="4">
        <f t="shared" si="15"/>
        <v>6660045</v>
      </c>
      <c r="E74" s="4">
        <f t="shared" si="15"/>
        <v>6342128</v>
      </c>
      <c r="F74" s="4">
        <f t="shared" si="15"/>
        <v>-317917</v>
      </c>
      <c r="G74" s="10">
        <f t="shared" si="16"/>
        <v>-4.7734962751753178</v>
      </c>
      <c r="H74" s="32"/>
      <c r="I74" s="32"/>
      <c r="J74" s="32"/>
      <c r="K74" s="32"/>
      <c r="L74" s="32"/>
      <c r="M74" s="32"/>
    </row>
    <row r="75" spans="1:13" ht="29.25" hidden="1" customHeight="1">
      <c r="A75" s="17"/>
      <c r="B75" s="8" t="s">
        <v>68</v>
      </c>
      <c r="C75" s="17" t="s">
        <v>4</v>
      </c>
      <c r="D75" s="7">
        <v>6692.415</v>
      </c>
      <c r="E75" s="7">
        <v>6882.3720000000003</v>
      </c>
      <c r="F75" s="7">
        <f t="shared" ref="F75:F86" si="17">E75-D75</f>
        <v>189.95700000000033</v>
      </c>
      <c r="G75" s="10">
        <f t="shared" si="16"/>
        <v>2.838392418880185</v>
      </c>
      <c r="H75" s="32"/>
      <c r="I75" s="32"/>
      <c r="J75" s="32"/>
      <c r="K75" s="32"/>
      <c r="L75" s="32"/>
      <c r="M75" s="32"/>
    </row>
    <row r="76" spans="1:13" ht="15.75" hidden="1">
      <c r="A76" s="17"/>
      <c r="B76" s="8" t="s">
        <v>69</v>
      </c>
      <c r="C76" s="12" t="s">
        <v>67</v>
      </c>
      <c r="D76" s="4">
        <v>342320</v>
      </c>
      <c r="E76" s="4">
        <v>364784</v>
      </c>
      <c r="F76" s="4">
        <f t="shared" si="17"/>
        <v>22464</v>
      </c>
      <c r="G76" s="10">
        <f t="shared" si="16"/>
        <v>6.5622809067539141</v>
      </c>
      <c r="H76" s="32"/>
      <c r="I76" s="32"/>
      <c r="J76" s="32"/>
      <c r="K76" s="32"/>
      <c r="L76" s="32"/>
      <c r="M76" s="32"/>
    </row>
    <row r="77" spans="1:13" ht="15.75" hidden="1">
      <c r="A77" s="17"/>
      <c r="B77" s="8" t="s">
        <v>15</v>
      </c>
      <c r="C77" s="9" t="s">
        <v>16</v>
      </c>
      <c r="D77" s="5">
        <f>D75/D76*1000</f>
        <v>19.550172353353588</v>
      </c>
      <c r="E77" s="5">
        <f>E75/E76*1000</f>
        <v>18.8669788148603</v>
      </c>
      <c r="F77" s="5">
        <f t="shared" si="17"/>
        <v>-0.68319353849328834</v>
      </c>
      <c r="G77" s="10">
        <f t="shared" si="16"/>
        <v>-3.4945652966383953</v>
      </c>
      <c r="H77" s="32"/>
      <c r="I77" s="32"/>
      <c r="J77" s="32"/>
      <c r="K77" s="32"/>
      <c r="L77" s="32"/>
      <c r="M77" s="32"/>
    </row>
    <row r="78" spans="1:13" ht="29.25" hidden="1" customHeight="1">
      <c r="A78" s="17"/>
      <c r="B78" s="8" t="s">
        <v>70</v>
      </c>
      <c r="C78" s="17" t="s">
        <v>4</v>
      </c>
      <c r="D78" s="7">
        <v>6268.2349999999997</v>
      </c>
      <c r="E78" s="7">
        <v>9401.9809999999998</v>
      </c>
      <c r="F78" s="7">
        <f t="shared" si="17"/>
        <v>3133.7460000000001</v>
      </c>
      <c r="G78" s="10">
        <f t="shared" si="16"/>
        <v>49.994073291763954</v>
      </c>
      <c r="H78" s="32"/>
      <c r="I78" s="32"/>
      <c r="J78" s="32"/>
      <c r="K78" s="32"/>
      <c r="L78" s="32"/>
      <c r="M78" s="32"/>
    </row>
    <row r="79" spans="1:13" ht="15.75" hidden="1">
      <c r="A79" s="17"/>
      <c r="B79" s="11"/>
      <c r="C79" s="12" t="s">
        <v>67</v>
      </c>
      <c r="D79" s="4">
        <v>342320</v>
      </c>
      <c r="E79" s="4">
        <v>364784</v>
      </c>
      <c r="F79" s="4">
        <f t="shared" si="17"/>
        <v>22464</v>
      </c>
      <c r="G79" s="10">
        <f t="shared" si="16"/>
        <v>6.5622809067539141</v>
      </c>
      <c r="H79" s="32"/>
      <c r="I79" s="32"/>
      <c r="J79" s="32"/>
      <c r="K79" s="32"/>
      <c r="L79" s="32"/>
      <c r="M79" s="32"/>
    </row>
    <row r="80" spans="1:13" ht="15.75" hidden="1">
      <c r="A80" s="17"/>
      <c r="B80" s="11"/>
      <c r="C80" s="9" t="s">
        <v>16</v>
      </c>
      <c r="D80" s="5">
        <f>D78/D79*1000</f>
        <v>18.311039378359428</v>
      </c>
      <c r="E80" s="5">
        <f>E78/E79*1000</f>
        <v>25.77410467564367</v>
      </c>
      <c r="F80" s="5">
        <f t="shared" si="17"/>
        <v>7.463065297284242</v>
      </c>
      <c r="G80" s="10">
        <f t="shared" si="16"/>
        <v>40.757191020539949</v>
      </c>
      <c r="H80" s="32"/>
      <c r="I80" s="32"/>
      <c r="J80" s="32"/>
      <c r="K80" s="32"/>
      <c r="L80" s="32"/>
      <c r="M80" s="32"/>
    </row>
    <row r="81" spans="1:13" ht="30.75" hidden="1" customHeight="1">
      <c r="A81" s="17"/>
      <c r="B81" s="8" t="s">
        <v>71</v>
      </c>
      <c r="C81" s="17" t="s">
        <v>4</v>
      </c>
      <c r="D81" s="7">
        <v>18256.014999999999</v>
      </c>
      <c r="E81" s="7">
        <v>13783.267</v>
      </c>
      <c r="F81" s="7">
        <f t="shared" si="17"/>
        <v>-4472.7479999999996</v>
      </c>
      <c r="G81" s="10">
        <f t="shared" si="16"/>
        <v>-24.500133243755549</v>
      </c>
      <c r="H81" s="32"/>
      <c r="I81" s="32"/>
      <c r="J81" s="32"/>
      <c r="K81" s="32"/>
      <c r="L81" s="32"/>
      <c r="M81" s="32"/>
    </row>
    <row r="82" spans="1:13" ht="15.75" hidden="1">
      <c r="A82" s="17"/>
      <c r="B82" s="11"/>
      <c r="C82" s="12" t="s">
        <v>67</v>
      </c>
      <c r="D82" s="4">
        <v>929060</v>
      </c>
      <c r="E82" s="4">
        <v>755604</v>
      </c>
      <c r="F82" s="4">
        <f t="shared" si="17"/>
        <v>-173456</v>
      </c>
      <c r="G82" s="10">
        <f t="shared" si="16"/>
        <v>-18.670053602566032</v>
      </c>
      <c r="H82" s="32"/>
      <c r="I82" s="32"/>
      <c r="J82" s="32"/>
      <c r="K82" s="32"/>
      <c r="L82" s="32"/>
      <c r="M82" s="32"/>
    </row>
    <row r="83" spans="1:13" ht="15.75" hidden="1">
      <c r="A83" s="17"/>
      <c r="B83" s="11"/>
      <c r="C83" s="9" t="s">
        <v>16</v>
      </c>
      <c r="D83" s="5">
        <f>D81/D82*1000</f>
        <v>19.64998493100553</v>
      </c>
      <c r="E83" s="5">
        <f>E81/E82*1000</f>
        <v>18.24138966972118</v>
      </c>
      <c r="F83" s="5">
        <f t="shared" si="17"/>
        <v>-1.4085952612843506</v>
      </c>
      <c r="G83" s="10">
        <f t="shared" si="16"/>
        <v>-7.1684292188017977</v>
      </c>
      <c r="H83" s="32"/>
      <c r="I83" s="32"/>
      <c r="J83" s="32"/>
      <c r="K83" s="32"/>
      <c r="L83" s="32"/>
      <c r="M83" s="32"/>
    </row>
    <row r="84" spans="1:13" ht="30" hidden="1" customHeight="1">
      <c r="A84" s="17"/>
      <c r="B84" s="8" t="s">
        <v>72</v>
      </c>
      <c r="C84" s="17" t="s">
        <v>4</v>
      </c>
      <c r="D84" s="7">
        <v>106276.015</v>
      </c>
      <c r="E84" s="7">
        <v>95555.5</v>
      </c>
      <c r="F84" s="7">
        <f t="shared" si="17"/>
        <v>-10720.514999999999</v>
      </c>
      <c r="G84" s="10">
        <f t="shared" si="16"/>
        <v>-10.08742659385563</v>
      </c>
      <c r="H84" s="32"/>
      <c r="I84" s="32"/>
      <c r="J84" s="32"/>
      <c r="K84" s="32"/>
      <c r="L84" s="32"/>
      <c r="M84" s="32"/>
    </row>
    <row r="85" spans="1:13" ht="15.75" hidden="1">
      <c r="A85" s="17"/>
      <c r="B85" s="11"/>
      <c r="C85" s="12" t="s">
        <v>67</v>
      </c>
      <c r="D85" s="4">
        <v>5046345</v>
      </c>
      <c r="E85" s="4">
        <v>4856956</v>
      </c>
      <c r="F85" s="4">
        <f t="shared" si="17"/>
        <v>-189389</v>
      </c>
      <c r="G85" s="10">
        <f t="shared" si="16"/>
        <v>-3.7529935032186663</v>
      </c>
      <c r="H85" s="32"/>
      <c r="I85" s="32"/>
      <c r="J85" s="32"/>
      <c r="K85" s="32"/>
      <c r="L85" s="32"/>
      <c r="M85" s="32"/>
    </row>
    <row r="86" spans="1:13" ht="15.75" hidden="1">
      <c r="A86" s="17"/>
      <c r="B86" s="11"/>
      <c r="C86" s="9" t="s">
        <v>16</v>
      </c>
      <c r="D86" s="5">
        <f>D84/D85*1000</f>
        <v>21.059997879653494</v>
      </c>
      <c r="E86" s="5">
        <f>E84/E85*1000</f>
        <v>19.673948044824783</v>
      </c>
      <c r="F86" s="5">
        <f t="shared" si="17"/>
        <v>-1.3860498348287109</v>
      </c>
      <c r="G86" s="10">
        <f t="shared" si="16"/>
        <v>-6.5814338764383393</v>
      </c>
      <c r="H86" s="32"/>
      <c r="I86" s="32"/>
      <c r="J86" s="32"/>
      <c r="K86" s="32"/>
      <c r="L86" s="32"/>
      <c r="M86" s="32"/>
    </row>
    <row r="87" spans="1:13" ht="18.75" customHeight="1">
      <c r="A87" s="30" t="s">
        <v>73</v>
      </c>
      <c r="B87" s="1" t="s">
        <v>74</v>
      </c>
      <c r="C87" s="30" t="s">
        <v>4</v>
      </c>
      <c r="D87" s="2">
        <f t="shared" ref="D87" si="18">D88+D89</f>
        <v>104836.36</v>
      </c>
      <c r="E87" s="2">
        <f>E88+E89+E90</f>
        <v>88005.442999999999</v>
      </c>
      <c r="F87" s="2">
        <f>F88+F89+F90</f>
        <v>-16830.917000000001</v>
      </c>
      <c r="G87" s="27">
        <f t="shared" si="16"/>
        <v>-16.054465263769174</v>
      </c>
      <c r="H87" s="32"/>
      <c r="I87" s="32"/>
      <c r="J87" s="32"/>
      <c r="K87" s="32"/>
      <c r="L87" s="32"/>
      <c r="M87" s="32"/>
    </row>
    <row r="88" spans="1:13" ht="15.75">
      <c r="A88" s="17" t="s">
        <v>75</v>
      </c>
      <c r="B88" s="3" t="s">
        <v>76</v>
      </c>
      <c r="C88" s="17" t="s">
        <v>4</v>
      </c>
      <c r="D88" s="7">
        <v>95392.5</v>
      </c>
      <c r="E88" s="7">
        <f>79434.153+671.824</f>
        <v>80105.976999999999</v>
      </c>
      <c r="F88" s="7">
        <f>E88-D88</f>
        <v>-15286.523000000001</v>
      </c>
      <c r="G88" s="10">
        <f t="shared" si="16"/>
        <v>-16.024868831407083</v>
      </c>
      <c r="H88" s="32"/>
      <c r="I88" s="32"/>
      <c r="J88" s="32"/>
      <c r="K88" s="32"/>
      <c r="L88" s="32"/>
      <c r="M88" s="32"/>
    </row>
    <row r="89" spans="1:13" ht="15.75">
      <c r="A89" s="17" t="s">
        <v>77</v>
      </c>
      <c r="B89" s="3" t="s">
        <v>78</v>
      </c>
      <c r="C89" s="17" t="s">
        <v>4</v>
      </c>
      <c r="D89" s="7">
        <v>9443.86</v>
      </c>
      <c r="E89" s="7">
        <v>7899.4660000000003</v>
      </c>
      <c r="F89" s="7">
        <f t="shared" ref="F89:F90" si="19">E89-D89</f>
        <v>-1544.3940000000002</v>
      </c>
      <c r="G89" s="10">
        <f t="shared" si="16"/>
        <v>-16.353419046872784</v>
      </c>
      <c r="H89" s="32"/>
      <c r="I89" s="32"/>
      <c r="J89" s="32"/>
      <c r="K89" s="32"/>
      <c r="L89" s="32"/>
      <c r="M89" s="32"/>
    </row>
    <row r="90" spans="1:13" ht="15.75" hidden="1">
      <c r="A90" s="17" t="s">
        <v>249</v>
      </c>
      <c r="B90" s="3" t="s">
        <v>248</v>
      </c>
      <c r="C90" s="17" t="s">
        <v>4</v>
      </c>
      <c r="D90" s="7">
        <v>0</v>
      </c>
      <c r="E90" s="7">
        <v>0</v>
      </c>
      <c r="F90" s="7">
        <f t="shared" si="19"/>
        <v>0</v>
      </c>
      <c r="G90" s="10"/>
      <c r="H90" s="32"/>
      <c r="I90" s="32"/>
      <c r="J90" s="32"/>
      <c r="K90" s="32"/>
      <c r="L90" s="32"/>
      <c r="M90" s="32"/>
    </row>
    <row r="91" spans="1:13" ht="15.75">
      <c r="A91" s="30" t="s">
        <v>79</v>
      </c>
      <c r="B91" s="1" t="s">
        <v>80</v>
      </c>
      <c r="C91" s="30" t="s">
        <v>4</v>
      </c>
      <c r="D91" s="2">
        <f t="shared" ref="D91:F91" si="20">D92</f>
        <v>53413.154999999999</v>
      </c>
      <c r="E91" s="2">
        <f t="shared" si="20"/>
        <v>53683.334999999999</v>
      </c>
      <c r="F91" s="2">
        <f t="shared" si="20"/>
        <v>270.18000000000029</v>
      </c>
      <c r="G91" s="27">
        <f t="shared" si="16"/>
        <v>0.50583044570200042</v>
      </c>
      <c r="H91" s="32"/>
      <c r="I91" s="32"/>
      <c r="J91" s="32"/>
      <c r="K91" s="32"/>
      <c r="L91" s="32"/>
      <c r="M91" s="32"/>
    </row>
    <row r="92" spans="1:13" ht="16.5" hidden="1" customHeight="1">
      <c r="A92" s="25" t="s">
        <v>81</v>
      </c>
      <c r="B92" s="3" t="s">
        <v>82</v>
      </c>
      <c r="C92" s="17" t="s">
        <v>4</v>
      </c>
      <c r="D92" s="7">
        <v>53413.154999999999</v>
      </c>
      <c r="E92" s="7">
        <v>53683.334999999999</v>
      </c>
      <c r="F92" s="7">
        <f>E92-D92</f>
        <v>270.18000000000029</v>
      </c>
      <c r="G92" s="10">
        <f t="shared" si="16"/>
        <v>0.50583044570200042</v>
      </c>
      <c r="H92" s="32"/>
      <c r="I92" s="32"/>
      <c r="J92" s="32"/>
      <c r="K92" s="32"/>
      <c r="L92" s="32"/>
      <c r="M92" s="32"/>
    </row>
    <row r="93" spans="1:13" ht="15.75">
      <c r="A93" s="30" t="s">
        <v>83</v>
      </c>
      <c r="B93" s="1" t="s">
        <v>84</v>
      </c>
      <c r="C93" s="30" t="s">
        <v>4</v>
      </c>
      <c r="D93" s="2">
        <f t="shared" ref="D93:F93" si="21">D94</f>
        <v>2941.125</v>
      </c>
      <c r="E93" s="2">
        <f t="shared" si="21"/>
        <v>45.189</v>
      </c>
      <c r="F93" s="2">
        <f t="shared" si="21"/>
        <v>-2895.9360000000001</v>
      </c>
      <c r="G93" s="27">
        <f t="shared" si="16"/>
        <v>-98.463547112074465</v>
      </c>
      <c r="H93" s="32"/>
      <c r="I93" s="32"/>
      <c r="J93" s="32"/>
      <c r="K93" s="32"/>
      <c r="L93" s="32"/>
      <c r="M93" s="32"/>
    </row>
    <row r="94" spans="1:13" ht="45.75" customHeight="1">
      <c r="A94" s="17" t="s">
        <v>85</v>
      </c>
      <c r="B94" s="3" t="s">
        <v>86</v>
      </c>
      <c r="C94" s="17" t="s">
        <v>4</v>
      </c>
      <c r="D94" s="7">
        <v>2941.125</v>
      </c>
      <c r="E94" s="7">
        <v>45.189</v>
      </c>
      <c r="F94" s="7">
        <f>E94-D94</f>
        <v>-2895.9360000000001</v>
      </c>
      <c r="G94" s="10">
        <f t="shared" si="16"/>
        <v>-98.463547112074465</v>
      </c>
      <c r="H94" s="32"/>
      <c r="I94" s="32"/>
      <c r="J94" s="32"/>
      <c r="K94" s="32"/>
      <c r="L94" s="32"/>
      <c r="M94" s="32"/>
    </row>
    <row r="95" spans="1:13" ht="15.75">
      <c r="A95" s="30" t="s">
        <v>87</v>
      </c>
      <c r="B95" s="1" t="s">
        <v>88</v>
      </c>
      <c r="C95" s="30" t="s">
        <v>4</v>
      </c>
      <c r="D95" s="2">
        <f t="shared" ref="D95:E95" si="22">D96+D97+D101+D102+D107+D108</f>
        <v>12307.82</v>
      </c>
      <c r="E95" s="2">
        <f t="shared" si="22"/>
        <v>13079.64</v>
      </c>
      <c r="F95" s="7">
        <f>E95-D95</f>
        <v>771.81999999999971</v>
      </c>
      <c r="G95" s="27">
        <f t="shared" si="16"/>
        <v>6.2709724386609462</v>
      </c>
      <c r="H95" s="32"/>
      <c r="I95" s="32"/>
      <c r="J95" s="32"/>
      <c r="K95" s="32"/>
      <c r="L95" s="32"/>
      <c r="M95" s="32"/>
    </row>
    <row r="96" spans="1:13" ht="15.75">
      <c r="A96" s="17" t="s">
        <v>89</v>
      </c>
      <c r="B96" s="3" t="s">
        <v>90</v>
      </c>
      <c r="C96" s="17" t="s">
        <v>4</v>
      </c>
      <c r="D96" s="7">
        <v>2927.21</v>
      </c>
      <c r="E96" s="7">
        <v>2772.3780000000002</v>
      </c>
      <c r="F96" s="7">
        <f>E96-D96</f>
        <v>-154.83199999999988</v>
      </c>
      <c r="G96" s="10">
        <f t="shared" si="16"/>
        <v>-5.2894052698644742</v>
      </c>
      <c r="H96" s="32"/>
      <c r="I96" s="32"/>
      <c r="J96" s="32"/>
      <c r="K96" s="32"/>
      <c r="L96" s="32"/>
      <c r="M96" s="32"/>
    </row>
    <row r="97" spans="1:14" ht="42.75" customHeight="1">
      <c r="A97" s="17" t="s">
        <v>91</v>
      </c>
      <c r="B97" s="18" t="s">
        <v>92</v>
      </c>
      <c r="C97" s="17" t="s">
        <v>4</v>
      </c>
      <c r="D97" s="7">
        <f t="shared" ref="D97:F97" si="23">D98+D99+D100</f>
        <v>520.73500000000001</v>
      </c>
      <c r="E97" s="7">
        <f t="shared" si="23"/>
        <v>207</v>
      </c>
      <c r="F97" s="7">
        <f t="shared" si="23"/>
        <v>-313.73500000000001</v>
      </c>
      <c r="G97" s="10">
        <f t="shared" si="16"/>
        <v>-60.248494915840112</v>
      </c>
      <c r="H97" s="32"/>
      <c r="I97" s="32"/>
      <c r="J97" s="32"/>
      <c r="K97" s="32"/>
      <c r="L97" s="32"/>
      <c r="M97" s="32"/>
    </row>
    <row r="98" spans="1:14" ht="15.75" hidden="1" customHeight="1">
      <c r="A98" s="17" t="s">
        <v>93</v>
      </c>
      <c r="B98" s="18" t="s">
        <v>94</v>
      </c>
      <c r="C98" s="17" t="s">
        <v>4</v>
      </c>
      <c r="D98" s="7">
        <v>212.375</v>
      </c>
      <c r="E98" s="7">
        <v>207</v>
      </c>
      <c r="F98" s="7">
        <f t="shared" ref="F98:F101" si="24">E98-D98</f>
        <v>-5.375</v>
      </c>
      <c r="G98" s="10">
        <f t="shared" si="16"/>
        <v>-2.5309005297233669</v>
      </c>
      <c r="H98" s="32"/>
      <c r="I98" s="32"/>
      <c r="J98" s="32"/>
      <c r="K98" s="32"/>
      <c r="L98" s="32"/>
      <c r="M98" s="32"/>
    </row>
    <row r="99" spans="1:14" ht="15.75" hidden="1" customHeight="1">
      <c r="A99" s="17" t="s">
        <v>95</v>
      </c>
      <c r="B99" s="18" t="s">
        <v>96</v>
      </c>
      <c r="C99" s="17" t="s">
        <v>4</v>
      </c>
      <c r="D99" s="7">
        <v>308.36</v>
      </c>
      <c r="E99" s="7">
        <v>0</v>
      </c>
      <c r="F99" s="7">
        <f t="shared" si="24"/>
        <v>-308.36</v>
      </c>
      <c r="G99" s="10">
        <f t="shared" si="16"/>
        <v>-100</v>
      </c>
      <c r="H99" s="32"/>
      <c r="I99" s="32"/>
      <c r="J99" s="32"/>
      <c r="K99" s="32"/>
      <c r="L99" s="32"/>
      <c r="M99" s="32"/>
    </row>
    <row r="100" spans="1:14" ht="28.5" hidden="1" customHeight="1">
      <c r="A100" s="17" t="s">
        <v>97</v>
      </c>
      <c r="B100" s="18" t="s">
        <v>98</v>
      </c>
      <c r="C100" s="17" t="s">
        <v>4</v>
      </c>
      <c r="D100" s="7">
        <v>0</v>
      </c>
      <c r="E100" s="7">
        <v>0</v>
      </c>
      <c r="F100" s="7">
        <f t="shared" si="24"/>
        <v>0</v>
      </c>
      <c r="G100" s="10"/>
      <c r="H100" s="32"/>
      <c r="I100" s="32"/>
      <c r="J100" s="32"/>
      <c r="K100" s="32"/>
      <c r="L100" s="32"/>
      <c r="M100" s="32"/>
    </row>
    <row r="101" spans="1:14" ht="15.75">
      <c r="A101" s="17" t="s">
        <v>99</v>
      </c>
      <c r="B101" s="18" t="s">
        <v>100</v>
      </c>
      <c r="C101" s="17" t="s">
        <v>4</v>
      </c>
      <c r="D101" s="7">
        <v>6.5449999999999999</v>
      </c>
      <c r="E101" s="7">
        <v>0</v>
      </c>
      <c r="F101" s="7">
        <f t="shared" si="24"/>
        <v>-6.5449999999999999</v>
      </c>
      <c r="G101" s="10">
        <f t="shared" si="16"/>
        <v>-100</v>
      </c>
      <c r="H101" s="32"/>
      <c r="I101" s="32"/>
      <c r="J101" s="32"/>
      <c r="K101" s="32"/>
      <c r="L101" s="32"/>
      <c r="M101" s="32"/>
    </row>
    <row r="102" spans="1:14" ht="31.5">
      <c r="A102" s="24" t="s">
        <v>110</v>
      </c>
      <c r="B102" s="18" t="s">
        <v>101</v>
      </c>
      <c r="C102" s="17" t="s">
        <v>4</v>
      </c>
      <c r="D102" s="7">
        <f t="shared" ref="D102:F102" si="25">D103+D104+D105+D106</f>
        <v>877.81</v>
      </c>
      <c r="E102" s="7">
        <f t="shared" si="25"/>
        <v>1365.8200000000002</v>
      </c>
      <c r="F102" s="7">
        <f t="shared" si="25"/>
        <v>488.0100000000001</v>
      </c>
      <c r="G102" s="10">
        <f t="shared" si="16"/>
        <v>55.59403515567152</v>
      </c>
      <c r="H102" s="32"/>
      <c r="I102" s="32"/>
      <c r="J102" s="32"/>
      <c r="K102" s="32"/>
      <c r="L102" s="32"/>
      <c r="M102" s="32"/>
    </row>
    <row r="103" spans="1:14" ht="15.75" hidden="1">
      <c r="A103" s="26" t="s">
        <v>102</v>
      </c>
      <c r="B103" s="18" t="s">
        <v>103</v>
      </c>
      <c r="C103" s="17" t="s">
        <v>4</v>
      </c>
      <c r="D103" s="7">
        <v>205.52500000000001</v>
      </c>
      <c r="E103" s="7">
        <v>693.22900000000004</v>
      </c>
      <c r="F103" s="7">
        <f t="shared" ref="F103:F107" si="26">E103-D103</f>
        <v>487.70400000000006</v>
      </c>
      <c r="G103" s="10">
        <f t="shared" si="16"/>
        <v>237.2966792361027</v>
      </c>
      <c r="H103" s="32"/>
      <c r="I103" s="32"/>
      <c r="J103" s="32"/>
      <c r="K103" s="32"/>
      <c r="L103" s="32"/>
      <c r="M103" s="32"/>
    </row>
    <row r="104" spans="1:14" ht="15.75" hidden="1">
      <c r="A104" s="17" t="s">
        <v>104</v>
      </c>
      <c r="B104" s="18" t="s">
        <v>105</v>
      </c>
      <c r="C104" s="17" t="s">
        <v>4</v>
      </c>
      <c r="D104" s="7">
        <v>548.15499999999997</v>
      </c>
      <c r="E104" s="7">
        <v>351.24900000000002</v>
      </c>
      <c r="F104" s="7">
        <f t="shared" si="26"/>
        <v>-196.90599999999995</v>
      </c>
      <c r="G104" s="10">
        <f t="shared" si="16"/>
        <v>-35.921591520646523</v>
      </c>
      <c r="H104" s="32"/>
      <c r="I104" s="32"/>
      <c r="J104" s="32"/>
      <c r="K104" s="32"/>
      <c r="L104" s="32"/>
      <c r="M104" s="32"/>
      <c r="N104" s="32"/>
    </row>
    <row r="105" spans="1:14" ht="27.75" hidden="1" customHeight="1">
      <c r="A105" s="17" t="s">
        <v>106</v>
      </c>
      <c r="B105" s="18" t="s">
        <v>107</v>
      </c>
      <c r="C105" s="17" t="s">
        <v>4</v>
      </c>
      <c r="D105" s="7">
        <v>124.13</v>
      </c>
      <c r="E105" s="7">
        <v>321.34199999999998</v>
      </c>
      <c r="F105" s="7">
        <f t="shared" si="26"/>
        <v>197.21199999999999</v>
      </c>
      <c r="G105" s="10">
        <f t="shared" si="16"/>
        <v>158.87537259324901</v>
      </c>
      <c r="H105" s="32"/>
      <c r="I105" s="32"/>
      <c r="J105" s="32"/>
      <c r="K105" s="32"/>
      <c r="L105" s="32"/>
      <c r="M105" s="32"/>
    </row>
    <row r="106" spans="1:14" ht="31.5" hidden="1">
      <c r="A106" s="17" t="s">
        <v>108</v>
      </c>
      <c r="B106" s="18" t="s">
        <v>109</v>
      </c>
      <c r="C106" s="17" t="s">
        <v>4</v>
      </c>
      <c r="D106" s="7">
        <v>0</v>
      </c>
      <c r="E106" s="7">
        <v>0</v>
      </c>
      <c r="F106" s="7">
        <f t="shared" si="26"/>
        <v>0</v>
      </c>
      <c r="G106" s="10"/>
      <c r="H106" s="32"/>
      <c r="I106" s="32"/>
      <c r="J106" s="32"/>
      <c r="K106" s="32"/>
      <c r="L106" s="32"/>
      <c r="M106" s="32"/>
    </row>
    <row r="107" spans="1:14" ht="15.75">
      <c r="A107" s="24" t="s">
        <v>269</v>
      </c>
      <c r="B107" s="18" t="s">
        <v>111</v>
      </c>
      <c r="C107" s="17" t="s">
        <v>4</v>
      </c>
      <c r="D107" s="7">
        <v>431.52499999999998</v>
      </c>
      <c r="E107" s="7">
        <v>296.13799999999998</v>
      </c>
      <c r="F107" s="7">
        <f t="shared" si="26"/>
        <v>-135.387</v>
      </c>
      <c r="G107" s="10">
        <f t="shared" si="16"/>
        <v>-31.374080296622449</v>
      </c>
      <c r="H107" s="32"/>
      <c r="I107" s="32"/>
      <c r="J107" s="32"/>
      <c r="K107" s="32"/>
      <c r="L107" s="32"/>
      <c r="M107" s="32"/>
    </row>
    <row r="108" spans="1:14" ht="15.75">
      <c r="A108" s="24" t="s">
        <v>270</v>
      </c>
      <c r="B108" s="3" t="s">
        <v>112</v>
      </c>
      <c r="C108" s="17" t="s">
        <v>4</v>
      </c>
      <c r="D108" s="7">
        <f t="shared" ref="D108:F108" si="27">D109+D113+D117+D121+D122+D123+D124+D125+D126+D127+D128+D129+D130+D131+D132+D133+D134+D135+D136</f>
        <v>7543.9949999999999</v>
      </c>
      <c r="E108" s="7">
        <f t="shared" si="27"/>
        <v>8438.3039999999983</v>
      </c>
      <c r="F108" s="7">
        <f t="shared" si="27"/>
        <v>894.30899999999986</v>
      </c>
      <c r="G108" s="10">
        <f t="shared" si="16"/>
        <v>11.854581027691559</v>
      </c>
      <c r="H108" s="32"/>
      <c r="I108" s="32"/>
      <c r="J108" s="32"/>
      <c r="K108" s="32"/>
      <c r="L108" s="32"/>
      <c r="M108" s="32"/>
    </row>
    <row r="109" spans="1:14" ht="15.75">
      <c r="A109" s="24" t="s">
        <v>271</v>
      </c>
      <c r="B109" s="3" t="s">
        <v>113</v>
      </c>
      <c r="C109" s="17" t="s">
        <v>4</v>
      </c>
      <c r="D109" s="7">
        <v>2015.8</v>
      </c>
      <c r="E109" s="7">
        <f>E110+E111+E112</f>
        <v>1970.039</v>
      </c>
      <c r="F109" s="7">
        <f>E109-D109</f>
        <v>-45.760999999999967</v>
      </c>
      <c r="G109" s="10">
        <f t="shared" si="16"/>
        <v>-2.2701160829447349</v>
      </c>
      <c r="H109" s="32"/>
      <c r="I109" s="32"/>
      <c r="J109" s="32"/>
      <c r="K109" s="32"/>
      <c r="L109" s="32"/>
      <c r="M109" s="32"/>
    </row>
    <row r="110" spans="1:14" ht="15.75" hidden="1">
      <c r="A110" s="24" t="s">
        <v>272</v>
      </c>
      <c r="B110" s="3" t="s">
        <v>250</v>
      </c>
      <c r="C110" s="17" t="s">
        <v>4</v>
      </c>
      <c r="D110" s="7">
        <v>0</v>
      </c>
      <c r="E110" s="7">
        <v>1679.06</v>
      </c>
      <c r="F110" s="7"/>
      <c r="G110" s="10"/>
      <c r="H110" s="32"/>
      <c r="I110" s="32"/>
      <c r="J110" s="32"/>
      <c r="K110" s="32"/>
      <c r="L110" s="32"/>
      <c r="M110" s="32"/>
    </row>
    <row r="111" spans="1:14" ht="15.75" hidden="1">
      <c r="A111" s="24" t="s">
        <v>273</v>
      </c>
      <c r="B111" s="3" t="s">
        <v>251</v>
      </c>
      <c r="C111" s="17" t="s">
        <v>4</v>
      </c>
      <c r="D111" s="7">
        <v>0</v>
      </c>
      <c r="E111" s="7">
        <v>277.036</v>
      </c>
      <c r="F111" s="7"/>
      <c r="G111" s="10"/>
      <c r="H111" s="32"/>
      <c r="I111" s="32"/>
      <c r="J111" s="32"/>
      <c r="K111" s="32"/>
      <c r="L111" s="32"/>
      <c r="M111" s="32"/>
    </row>
    <row r="112" spans="1:14" ht="15.75" hidden="1">
      <c r="A112" s="24" t="s">
        <v>274</v>
      </c>
      <c r="B112" s="3" t="s">
        <v>252</v>
      </c>
      <c r="C112" s="17" t="s">
        <v>4</v>
      </c>
      <c r="D112" s="7">
        <v>0</v>
      </c>
      <c r="E112" s="7">
        <v>13.943</v>
      </c>
      <c r="F112" s="7"/>
      <c r="G112" s="10"/>
      <c r="H112" s="32"/>
      <c r="I112" s="32"/>
      <c r="J112" s="32"/>
      <c r="K112" s="32"/>
      <c r="L112" s="32"/>
      <c r="M112" s="32"/>
    </row>
    <row r="113" spans="1:13" ht="15.75" hidden="1">
      <c r="A113" s="24" t="s">
        <v>275</v>
      </c>
      <c r="B113" s="3" t="s">
        <v>114</v>
      </c>
      <c r="C113" s="17" t="s">
        <v>4</v>
      </c>
      <c r="D113" s="7">
        <f t="shared" ref="D113:F113" si="28">D114+D115+D116</f>
        <v>572.38</v>
      </c>
      <c r="E113" s="7">
        <f t="shared" si="28"/>
        <v>248</v>
      </c>
      <c r="F113" s="7">
        <f t="shared" si="28"/>
        <v>-324.38</v>
      </c>
      <c r="G113" s="10">
        <f t="shared" si="16"/>
        <v>-56.672140885425769</v>
      </c>
      <c r="H113" s="32"/>
      <c r="I113" s="32"/>
      <c r="J113" s="32"/>
      <c r="K113" s="32"/>
      <c r="L113" s="32"/>
      <c r="M113" s="32"/>
    </row>
    <row r="114" spans="1:13" ht="18.75" hidden="1" customHeight="1">
      <c r="A114" s="24" t="s">
        <v>276</v>
      </c>
      <c r="B114" s="3" t="s">
        <v>115</v>
      </c>
      <c r="C114" s="17" t="s">
        <v>4</v>
      </c>
      <c r="D114" s="7">
        <v>407.18</v>
      </c>
      <c r="E114" s="7">
        <v>0</v>
      </c>
      <c r="F114" s="7">
        <f t="shared" ref="F114:F116" si="29">E114-D114</f>
        <v>-407.18</v>
      </c>
      <c r="G114" s="10">
        <f t="shared" si="16"/>
        <v>-100</v>
      </c>
      <c r="H114" s="32"/>
      <c r="I114" s="32"/>
      <c r="J114" s="32"/>
      <c r="K114" s="32"/>
      <c r="L114" s="32"/>
      <c r="M114" s="32"/>
    </row>
    <row r="115" spans="1:13" ht="28.5" hidden="1" customHeight="1">
      <c r="A115" s="24" t="s">
        <v>277</v>
      </c>
      <c r="B115" s="3" t="s">
        <v>116</v>
      </c>
      <c r="C115" s="17" t="s">
        <v>4</v>
      </c>
      <c r="D115" s="7">
        <v>149.815</v>
      </c>
      <c r="E115" s="7">
        <v>248</v>
      </c>
      <c r="F115" s="7">
        <f t="shared" si="29"/>
        <v>98.185000000000002</v>
      </c>
      <c r="G115" s="10">
        <f t="shared" si="16"/>
        <v>65.537496245369283</v>
      </c>
      <c r="H115" s="32"/>
      <c r="I115" s="32"/>
      <c r="J115" s="32"/>
      <c r="K115" s="32"/>
      <c r="L115" s="32"/>
      <c r="M115" s="32"/>
    </row>
    <row r="116" spans="1:13" ht="16.5" hidden="1" customHeight="1">
      <c r="A116" s="24" t="s">
        <v>278</v>
      </c>
      <c r="B116" s="3" t="s">
        <v>117</v>
      </c>
      <c r="C116" s="17" t="s">
        <v>4</v>
      </c>
      <c r="D116" s="7">
        <v>15.385</v>
      </c>
      <c r="E116" s="7">
        <v>0</v>
      </c>
      <c r="F116" s="7">
        <f t="shared" si="29"/>
        <v>-15.385</v>
      </c>
      <c r="G116" s="10">
        <f t="shared" si="16"/>
        <v>-100</v>
      </c>
      <c r="H116" s="32"/>
      <c r="I116" s="32"/>
      <c r="J116" s="32"/>
      <c r="K116" s="32"/>
      <c r="L116" s="32"/>
      <c r="M116" s="32"/>
    </row>
    <row r="117" spans="1:13" ht="31.5">
      <c r="A117" s="24" t="s">
        <v>272</v>
      </c>
      <c r="B117" s="3" t="s">
        <v>118</v>
      </c>
      <c r="C117" s="17" t="s">
        <v>4</v>
      </c>
      <c r="D117" s="7">
        <f t="shared" ref="D117:G117" si="30">D118</f>
        <v>1907.105</v>
      </c>
      <c r="E117" s="7">
        <f t="shared" si="30"/>
        <v>1684.5440000000001</v>
      </c>
      <c r="F117" s="7">
        <f t="shared" si="30"/>
        <v>-222.56099999999992</v>
      </c>
      <c r="G117" s="10">
        <f t="shared" si="30"/>
        <v>-11.670096822146652</v>
      </c>
      <c r="H117" s="32"/>
      <c r="I117" s="32"/>
      <c r="J117" s="32"/>
      <c r="K117" s="32"/>
      <c r="L117" s="32"/>
      <c r="M117" s="32"/>
    </row>
    <row r="118" spans="1:13" ht="15.75">
      <c r="A118" s="17"/>
      <c r="B118" s="19" t="s">
        <v>119</v>
      </c>
      <c r="C118" s="17" t="s">
        <v>120</v>
      </c>
      <c r="D118" s="7">
        <v>1907.105</v>
      </c>
      <c r="E118" s="7">
        <v>1684.5440000000001</v>
      </c>
      <c r="F118" s="7">
        <f t="shared" ref="F118:F119" si="31">E118-D118</f>
        <v>-222.56099999999992</v>
      </c>
      <c r="G118" s="10">
        <f t="shared" si="16"/>
        <v>-11.670096822146652</v>
      </c>
      <c r="H118" s="32"/>
      <c r="I118" s="32"/>
      <c r="J118" s="32"/>
      <c r="K118" s="32"/>
      <c r="L118" s="32"/>
      <c r="M118" s="32"/>
    </row>
    <row r="119" spans="1:13" ht="15.75">
      <c r="A119" s="17"/>
      <c r="B119" s="8" t="s">
        <v>13</v>
      </c>
      <c r="C119" s="9" t="s">
        <v>121</v>
      </c>
      <c r="D119" s="7">
        <v>3814.21</v>
      </c>
      <c r="E119" s="7">
        <v>3369.087</v>
      </c>
      <c r="F119" s="7">
        <f t="shared" si="31"/>
        <v>-445.12300000000005</v>
      </c>
      <c r="G119" s="10">
        <f t="shared" si="16"/>
        <v>-11.67012303989555</v>
      </c>
      <c r="H119" s="32"/>
      <c r="I119" s="32"/>
      <c r="J119" s="32"/>
      <c r="K119" s="32"/>
      <c r="L119" s="32"/>
      <c r="M119" s="32"/>
    </row>
    <row r="120" spans="1:13" ht="15.75">
      <c r="A120" s="17"/>
      <c r="B120" s="8" t="s">
        <v>15</v>
      </c>
      <c r="C120" s="9" t="s">
        <v>16</v>
      </c>
      <c r="D120" s="7">
        <v>0.5</v>
      </c>
      <c r="E120" s="7">
        <v>0.5</v>
      </c>
      <c r="F120" s="7">
        <f>E120-D120</f>
        <v>0</v>
      </c>
      <c r="G120" s="10">
        <f t="shared" si="16"/>
        <v>0</v>
      </c>
      <c r="H120" s="32"/>
      <c r="I120" s="32"/>
      <c r="J120" s="32"/>
      <c r="K120" s="32"/>
      <c r="L120" s="32"/>
      <c r="M120" s="32"/>
    </row>
    <row r="121" spans="1:13" ht="15.75">
      <c r="A121" s="24" t="s">
        <v>273</v>
      </c>
      <c r="B121" s="3" t="s">
        <v>122</v>
      </c>
      <c r="C121" s="17" t="s">
        <v>4</v>
      </c>
      <c r="D121" s="7">
        <v>5.24</v>
      </c>
      <c r="E121" s="7">
        <v>0</v>
      </c>
      <c r="F121" s="7">
        <f>E121-D121</f>
        <v>-5.24</v>
      </c>
      <c r="G121" s="10">
        <f t="shared" si="16"/>
        <v>-100</v>
      </c>
      <c r="H121" s="32"/>
      <c r="I121" s="32"/>
      <c r="J121" s="32"/>
      <c r="K121" s="32"/>
      <c r="L121" s="32"/>
      <c r="M121" s="32"/>
    </row>
    <row r="122" spans="1:13" ht="28.5" customHeight="1">
      <c r="A122" s="24" t="s">
        <v>274</v>
      </c>
      <c r="B122" s="3" t="s">
        <v>123</v>
      </c>
      <c r="C122" s="17" t="s">
        <v>4</v>
      </c>
      <c r="D122" s="7">
        <v>250.8</v>
      </c>
      <c r="E122" s="7">
        <v>96</v>
      </c>
      <c r="F122" s="7">
        <f t="shared" ref="F122:F136" si="32">E122-D122</f>
        <v>-154.80000000000001</v>
      </c>
      <c r="G122" s="10">
        <f t="shared" si="16"/>
        <v>-61.722488038277511</v>
      </c>
      <c r="H122" s="32"/>
      <c r="I122" s="32"/>
      <c r="J122" s="32"/>
      <c r="K122" s="32"/>
      <c r="L122" s="32"/>
      <c r="M122" s="32"/>
    </row>
    <row r="123" spans="1:13" ht="31.5">
      <c r="A123" s="24" t="s">
        <v>275</v>
      </c>
      <c r="B123" s="3" t="s">
        <v>124</v>
      </c>
      <c r="C123" s="17" t="s">
        <v>4</v>
      </c>
      <c r="D123" s="7">
        <v>1940.335</v>
      </c>
      <c r="E123" s="7">
        <v>2874.66</v>
      </c>
      <c r="F123" s="7">
        <f t="shared" si="32"/>
        <v>934.32499999999982</v>
      </c>
      <c r="G123" s="10">
        <f t="shared" si="16"/>
        <v>48.152767434489398</v>
      </c>
      <c r="H123" s="32"/>
      <c r="I123" s="32"/>
      <c r="J123" s="32"/>
      <c r="K123" s="32"/>
      <c r="L123" s="32"/>
      <c r="M123" s="32"/>
    </row>
    <row r="124" spans="1:13" ht="42.75" customHeight="1">
      <c r="A124" s="24" t="s">
        <v>276</v>
      </c>
      <c r="B124" s="3" t="s">
        <v>125</v>
      </c>
      <c r="C124" s="17" t="s">
        <v>4</v>
      </c>
      <c r="D124" s="7">
        <v>229.73500000000001</v>
      </c>
      <c r="E124" s="7">
        <v>200.72800000000001</v>
      </c>
      <c r="F124" s="7">
        <f t="shared" si="32"/>
        <v>-29.007000000000005</v>
      </c>
      <c r="G124" s="10">
        <f t="shared" si="16"/>
        <v>-12.62628680871439</v>
      </c>
      <c r="H124" s="32"/>
      <c r="I124" s="32"/>
      <c r="J124" s="32"/>
      <c r="K124" s="32"/>
      <c r="L124" s="32"/>
      <c r="M124" s="32"/>
    </row>
    <row r="125" spans="1:13" ht="15.75">
      <c r="A125" s="24" t="s">
        <v>277</v>
      </c>
      <c r="B125" s="3" t="s">
        <v>126</v>
      </c>
      <c r="C125" s="17" t="s">
        <v>4</v>
      </c>
      <c r="D125" s="7">
        <v>179.31</v>
      </c>
      <c r="E125" s="7">
        <v>39.9</v>
      </c>
      <c r="F125" s="7">
        <f t="shared" si="32"/>
        <v>-139.41</v>
      </c>
      <c r="G125" s="10">
        <f t="shared" si="16"/>
        <v>-77.748034130834867</v>
      </c>
      <c r="H125" s="32"/>
      <c r="I125" s="32"/>
      <c r="J125" s="32"/>
      <c r="K125" s="32"/>
      <c r="L125" s="32"/>
      <c r="M125" s="32"/>
    </row>
    <row r="126" spans="1:13" ht="30" customHeight="1">
      <c r="A126" s="24" t="s">
        <v>279</v>
      </c>
      <c r="B126" s="3" t="s">
        <v>127</v>
      </c>
      <c r="C126" s="17" t="s">
        <v>4</v>
      </c>
      <c r="D126" s="7">
        <v>0</v>
      </c>
      <c r="E126" s="7">
        <v>0</v>
      </c>
      <c r="F126" s="7">
        <f t="shared" si="32"/>
        <v>0</v>
      </c>
      <c r="G126" s="10"/>
      <c r="H126" s="32"/>
      <c r="I126" s="32"/>
      <c r="J126" s="32"/>
      <c r="K126" s="32"/>
      <c r="L126" s="32"/>
      <c r="M126" s="32"/>
    </row>
    <row r="127" spans="1:13" ht="31.5" hidden="1">
      <c r="A127" s="24" t="s">
        <v>280</v>
      </c>
      <c r="B127" s="3" t="s">
        <v>128</v>
      </c>
      <c r="C127" s="17" t="s">
        <v>4</v>
      </c>
      <c r="D127" s="7">
        <v>0</v>
      </c>
      <c r="E127" s="7">
        <v>0</v>
      </c>
      <c r="F127" s="7">
        <f t="shared" si="32"/>
        <v>0</v>
      </c>
      <c r="G127" s="10"/>
      <c r="H127" s="32"/>
      <c r="I127" s="32"/>
      <c r="J127" s="32"/>
      <c r="K127" s="32"/>
      <c r="L127" s="32"/>
      <c r="M127" s="32"/>
    </row>
    <row r="128" spans="1:13" ht="31.5" customHeight="1">
      <c r="A128" s="24" t="s">
        <v>281</v>
      </c>
      <c r="B128" s="3" t="s">
        <v>242</v>
      </c>
      <c r="C128" s="17" t="s">
        <v>4</v>
      </c>
      <c r="D128" s="7">
        <v>62</v>
      </c>
      <c r="E128" s="7">
        <v>0</v>
      </c>
      <c r="F128" s="7">
        <f t="shared" si="32"/>
        <v>-62</v>
      </c>
      <c r="G128" s="10"/>
      <c r="H128" s="32"/>
      <c r="I128" s="32"/>
      <c r="J128" s="32"/>
      <c r="K128" s="32"/>
      <c r="L128" s="32"/>
      <c r="M128" s="32"/>
    </row>
    <row r="129" spans="1:13" ht="31.5">
      <c r="A129" s="24" t="s">
        <v>282</v>
      </c>
      <c r="B129" s="3" t="s">
        <v>129</v>
      </c>
      <c r="C129" s="17" t="s">
        <v>4</v>
      </c>
      <c r="D129" s="7">
        <v>0</v>
      </c>
      <c r="E129" s="7">
        <v>134.6</v>
      </c>
      <c r="F129" s="7">
        <f t="shared" si="32"/>
        <v>134.6</v>
      </c>
      <c r="G129" s="10"/>
      <c r="H129" s="32"/>
      <c r="I129" s="32"/>
      <c r="J129" s="32"/>
      <c r="K129" s="32"/>
      <c r="L129" s="32"/>
      <c r="M129" s="32"/>
    </row>
    <row r="130" spans="1:13" ht="15.75">
      <c r="A130" s="24" t="s">
        <v>283</v>
      </c>
      <c r="B130" s="3" t="s">
        <v>130</v>
      </c>
      <c r="C130" s="17" t="s">
        <v>4</v>
      </c>
      <c r="D130" s="7">
        <v>348.91500000000002</v>
      </c>
      <c r="E130" s="7">
        <v>0</v>
      </c>
      <c r="F130" s="7">
        <f t="shared" si="32"/>
        <v>-348.91500000000002</v>
      </c>
      <c r="G130" s="10">
        <f t="shared" si="16"/>
        <v>-100</v>
      </c>
      <c r="H130" s="32"/>
      <c r="I130" s="32"/>
      <c r="J130" s="32"/>
      <c r="K130" s="32"/>
      <c r="L130" s="32"/>
      <c r="M130" s="32"/>
    </row>
    <row r="131" spans="1:13" ht="15.75">
      <c r="A131" s="24" t="s">
        <v>284</v>
      </c>
      <c r="B131" s="3" t="s">
        <v>260</v>
      </c>
      <c r="C131" s="17" t="s">
        <v>4</v>
      </c>
      <c r="D131" s="7">
        <v>0</v>
      </c>
      <c r="E131" s="7">
        <v>796.76</v>
      </c>
      <c r="F131" s="7">
        <f t="shared" si="32"/>
        <v>796.76</v>
      </c>
      <c r="G131" s="10"/>
      <c r="H131" s="32"/>
      <c r="I131" s="32"/>
      <c r="J131" s="32"/>
      <c r="K131" s="32"/>
      <c r="L131" s="32"/>
      <c r="M131" s="32"/>
    </row>
    <row r="132" spans="1:13" ht="28.5" hidden="1" customHeight="1">
      <c r="A132" s="24" t="s">
        <v>285</v>
      </c>
      <c r="B132" s="3" t="s">
        <v>131</v>
      </c>
      <c r="C132" s="17" t="s">
        <v>4</v>
      </c>
      <c r="D132" s="7">
        <v>0</v>
      </c>
      <c r="E132" s="7">
        <v>0</v>
      </c>
      <c r="F132" s="7">
        <f t="shared" si="32"/>
        <v>0</v>
      </c>
      <c r="G132" s="10"/>
      <c r="H132" s="32"/>
      <c r="I132" s="32"/>
      <c r="J132" s="32"/>
      <c r="K132" s="32"/>
      <c r="L132" s="32"/>
      <c r="M132" s="32"/>
    </row>
    <row r="133" spans="1:13" ht="15" customHeight="1">
      <c r="A133" s="24" t="s">
        <v>286</v>
      </c>
      <c r="B133" s="3" t="s">
        <v>261</v>
      </c>
      <c r="C133" s="17" t="s">
        <v>4</v>
      </c>
      <c r="D133" s="7">
        <v>0</v>
      </c>
      <c r="E133" s="7">
        <v>16</v>
      </c>
      <c r="F133" s="7">
        <f t="shared" si="32"/>
        <v>16</v>
      </c>
      <c r="G133" s="10"/>
      <c r="H133" s="32"/>
      <c r="I133" s="32"/>
      <c r="J133" s="32"/>
      <c r="K133" s="32"/>
      <c r="L133" s="32"/>
      <c r="M133" s="32"/>
    </row>
    <row r="134" spans="1:13" ht="31.5">
      <c r="A134" s="24" t="s">
        <v>287</v>
      </c>
      <c r="B134" s="3" t="s">
        <v>258</v>
      </c>
      <c r="C134" s="17" t="s">
        <v>4</v>
      </c>
      <c r="D134" s="7">
        <v>0</v>
      </c>
      <c r="E134" s="7">
        <v>327.27300000000002</v>
      </c>
      <c r="F134" s="7">
        <f t="shared" si="32"/>
        <v>327.27300000000002</v>
      </c>
      <c r="G134" s="10"/>
      <c r="H134" s="32"/>
      <c r="I134" s="32"/>
      <c r="J134" s="32"/>
      <c r="K134" s="32"/>
      <c r="L134" s="32"/>
      <c r="M134" s="32"/>
    </row>
    <row r="135" spans="1:13" ht="45" hidden="1" customHeight="1">
      <c r="A135" s="24" t="s">
        <v>288</v>
      </c>
      <c r="B135" s="3" t="s">
        <v>132</v>
      </c>
      <c r="C135" s="17" t="s">
        <v>4</v>
      </c>
      <c r="D135" s="7">
        <v>0</v>
      </c>
      <c r="E135" s="7">
        <v>0</v>
      </c>
      <c r="F135" s="7">
        <f t="shared" si="32"/>
        <v>0</v>
      </c>
      <c r="G135" s="10">
        <v>0</v>
      </c>
      <c r="H135" s="32"/>
      <c r="I135" s="32"/>
      <c r="J135" s="32"/>
      <c r="K135" s="32"/>
      <c r="L135" s="32"/>
      <c r="M135" s="32"/>
    </row>
    <row r="136" spans="1:13" ht="15.75">
      <c r="A136" s="24" t="s">
        <v>289</v>
      </c>
      <c r="B136" s="20" t="s">
        <v>133</v>
      </c>
      <c r="C136" s="17" t="s">
        <v>4</v>
      </c>
      <c r="D136" s="7">
        <v>32.375</v>
      </c>
      <c r="E136" s="7">
        <v>49.8</v>
      </c>
      <c r="F136" s="7">
        <f t="shared" si="32"/>
        <v>17.424999999999997</v>
      </c>
      <c r="G136" s="10">
        <f t="shared" ref="G136:G198" si="33">F136/D136*100</f>
        <v>53.822393822393813</v>
      </c>
      <c r="H136" s="32"/>
      <c r="I136" s="32"/>
      <c r="J136" s="32"/>
      <c r="K136" s="32"/>
      <c r="L136" s="32"/>
      <c r="M136" s="32"/>
    </row>
    <row r="137" spans="1:13" ht="15.75">
      <c r="A137" s="30" t="s">
        <v>134</v>
      </c>
      <c r="B137" s="1" t="s">
        <v>135</v>
      </c>
      <c r="C137" s="17" t="s">
        <v>4</v>
      </c>
      <c r="D137" s="2">
        <f t="shared" ref="D137:F137" si="34">D138</f>
        <v>16311.390000000003</v>
      </c>
      <c r="E137" s="2">
        <f t="shared" si="34"/>
        <v>11706.415000000001</v>
      </c>
      <c r="F137" s="2">
        <f t="shared" si="34"/>
        <v>-4610.6769999999988</v>
      </c>
      <c r="G137" s="27">
        <f t="shared" si="33"/>
        <v>-28.266610019133857</v>
      </c>
      <c r="H137" s="32"/>
      <c r="I137" s="32"/>
      <c r="J137" s="32"/>
      <c r="K137" s="32"/>
      <c r="L137" s="32"/>
      <c r="M137" s="32"/>
    </row>
    <row r="138" spans="1:13" ht="32.25" customHeight="1">
      <c r="A138" s="30">
        <v>6</v>
      </c>
      <c r="B138" s="1" t="s">
        <v>136</v>
      </c>
      <c r="C138" s="30" t="s">
        <v>4</v>
      </c>
      <c r="D138" s="2">
        <f>D139+D144+D146+D147+D148+D151+D153+D169+D173+D174+D175+D178+D183+D182+D187</f>
        <v>16311.390000000003</v>
      </c>
      <c r="E138" s="2">
        <f>E139+E144+E145+E146+E147+E148+E151+E153+E169+E173+E174+E175+E178+E183+E182+E187</f>
        <v>11706.415000000001</v>
      </c>
      <c r="F138" s="2">
        <f>F139+F144+F145+F146+F147+F148+F151+F153+F169+F173+F174+F175+F178+F183+F182+F187</f>
        <v>-4610.6769999999988</v>
      </c>
      <c r="G138" s="27">
        <f t="shared" si="33"/>
        <v>-28.266610019133857</v>
      </c>
      <c r="H138" s="32"/>
      <c r="I138" s="32"/>
      <c r="J138" s="32"/>
      <c r="K138" s="32"/>
      <c r="L138" s="32"/>
      <c r="M138" s="32"/>
    </row>
    <row r="139" spans="1:13" ht="15.75">
      <c r="A139" s="17" t="s">
        <v>137</v>
      </c>
      <c r="B139" s="3" t="s">
        <v>138</v>
      </c>
      <c r="C139" s="17" t="s">
        <v>4</v>
      </c>
      <c r="D139" s="7">
        <f t="shared" ref="D139:F139" si="35">D140+D141</f>
        <v>475.90499999999997</v>
      </c>
      <c r="E139" s="7">
        <f t="shared" si="35"/>
        <v>426.07899999999995</v>
      </c>
      <c r="F139" s="7">
        <f t="shared" si="35"/>
        <v>-49.825999999999993</v>
      </c>
      <c r="G139" s="10">
        <f t="shared" si="33"/>
        <v>-10.469736607095953</v>
      </c>
      <c r="H139" s="32"/>
      <c r="I139" s="32"/>
      <c r="J139" s="32"/>
      <c r="K139" s="32"/>
      <c r="L139" s="32"/>
      <c r="M139" s="32"/>
    </row>
    <row r="140" spans="1:13" ht="31.5" hidden="1">
      <c r="A140" s="17" t="s">
        <v>139</v>
      </c>
      <c r="B140" s="3" t="s">
        <v>140</v>
      </c>
      <c r="C140" s="17" t="s">
        <v>4</v>
      </c>
      <c r="D140" s="7">
        <v>200.625</v>
      </c>
      <c r="E140" s="7">
        <v>190.80199999999999</v>
      </c>
      <c r="F140" s="7">
        <f t="shared" ref="F140:F141" si="36">E140-D140</f>
        <v>-9.8230000000000075</v>
      </c>
      <c r="G140" s="10">
        <f t="shared" si="33"/>
        <v>-4.8961993769470444</v>
      </c>
      <c r="H140" s="32"/>
      <c r="I140" s="32"/>
      <c r="J140" s="32"/>
      <c r="K140" s="32"/>
      <c r="L140" s="32"/>
      <c r="M140" s="32"/>
    </row>
    <row r="141" spans="1:13" ht="15.75" hidden="1">
      <c r="A141" s="17" t="s">
        <v>141</v>
      </c>
      <c r="B141" s="3" t="s">
        <v>64</v>
      </c>
      <c r="C141" s="17" t="s">
        <v>4</v>
      </c>
      <c r="D141" s="7">
        <v>275.27999999999997</v>
      </c>
      <c r="E141" s="7">
        <v>235.27699999999999</v>
      </c>
      <c r="F141" s="7">
        <f t="shared" si="36"/>
        <v>-40.002999999999986</v>
      </c>
      <c r="G141" s="10">
        <f t="shared" si="33"/>
        <v>-14.531749491426908</v>
      </c>
      <c r="H141" s="32"/>
      <c r="I141" s="32"/>
      <c r="J141" s="32"/>
      <c r="K141" s="32"/>
      <c r="L141" s="32"/>
      <c r="M141" s="32"/>
    </row>
    <row r="142" spans="1:13" ht="15.75" hidden="1">
      <c r="A142" s="17"/>
      <c r="B142" s="8" t="s">
        <v>69</v>
      </c>
      <c r="C142" s="12" t="s">
        <v>67</v>
      </c>
      <c r="D142" s="4">
        <v>14083</v>
      </c>
      <c r="E142" s="4">
        <v>12602</v>
      </c>
      <c r="F142" s="4">
        <f>E142-D142</f>
        <v>-1481</v>
      </c>
      <c r="G142" s="10">
        <f t="shared" si="33"/>
        <v>-10.516225236100263</v>
      </c>
      <c r="H142" s="32"/>
      <c r="I142" s="32"/>
      <c r="J142" s="32"/>
      <c r="K142" s="32"/>
      <c r="L142" s="32"/>
      <c r="M142" s="32"/>
    </row>
    <row r="143" spans="1:13" ht="15.75" hidden="1">
      <c r="A143" s="17"/>
      <c r="B143" s="8" t="s">
        <v>15</v>
      </c>
      <c r="C143" s="9" t="s">
        <v>16</v>
      </c>
      <c r="D143" s="5">
        <v>19.55</v>
      </c>
      <c r="E143" s="5">
        <v>19.55</v>
      </c>
      <c r="F143" s="5">
        <f>E143-D143</f>
        <v>0</v>
      </c>
      <c r="G143" s="10">
        <f t="shared" si="33"/>
        <v>0</v>
      </c>
      <c r="H143" s="32"/>
      <c r="I143" s="32"/>
      <c r="J143" s="32"/>
      <c r="K143" s="32"/>
      <c r="L143" s="32"/>
      <c r="M143" s="32"/>
    </row>
    <row r="144" spans="1:13" ht="29.25" customHeight="1">
      <c r="A144" s="17" t="s">
        <v>142</v>
      </c>
      <c r="B144" s="3" t="s">
        <v>143</v>
      </c>
      <c r="C144" s="17" t="s">
        <v>4</v>
      </c>
      <c r="D144" s="7">
        <v>9203.6650000000009</v>
      </c>
      <c r="E144" s="7">
        <f>5438.618+58.094</f>
        <v>5496.7120000000004</v>
      </c>
      <c r="F144" s="7">
        <f>E144-D144</f>
        <v>-3706.9530000000004</v>
      </c>
      <c r="G144" s="10">
        <f t="shared" si="33"/>
        <v>-40.276922291282872</v>
      </c>
      <c r="H144" s="32"/>
      <c r="I144" s="32"/>
      <c r="J144" s="32"/>
      <c r="K144" s="32"/>
      <c r="L144" s="32"/>
      <c r="M144" s="32"/>
    </row>
    <row r="145" spans="1:13" ht="15.75" hidden="1" customHeight="1">
      <c r="A145" s="17"/>
      <c r="B145" s="3" t="s">
        <v>248</v>
      </c>
      <c r="C145" s="17"/>
      <c r="D145" s="7">
        <v>0</v>
      </c>
      <c r="E145" s="7">
        <v>0</v>
      </c>
      <c r="F145" s="7">
        <f t="shared" ref="F145:F169" si="37">E145-D145</f>
        <v>0</v>
      </c>
      <c r="G145" s="10"/>
      <c r="H145" s="32"/>
      <c r="I145" s="32"/>
      <c r="J145" s="32"/>
      <c r="K145" s="32"/>
      <c r="L145" s="32"/>
      <c r="M145" s="32"/>
    </row>
    <row r="146" spans="1:13" ht="15.75">
      <c r="A146" s="17" t="s">
        <v>144</v>
      </c>
      <c r="B146" s="3" t="s">
        <v>78</v>
      </c>
      <c r="C146" s="17" t="s">
        <v>4</v>
      </c>
      <c r="D146" s="7">
        <v>911.16499999999996</v>
      </c>
      <c r="E146" s="7">
        <v>534.31899999999996</v>
      </c>
      <c r="F146" s="7">
        <f t="shared" si="37"/>
        <v>-376.846</v>
      </c>
      <c r="G146" s="10">
        <f t="shared" si="33"/>
        <v>-41.358700125663297</v>
      </c>
      <c r="H146" s="32"/>
      <c r="I146" s="32"/>
      <c r="J146" s="32"/>
      <c r="K146" s="32"/>
      <c r="L146" s="32"/>
      <c r="M146" s="32"/>
    </row>
    <row r="147" spans="1:13" ht="15.75">
      <c r="A147" s="17" t="s">
        <v>145</v>
      </c>
      <c r="B147" s="3" t="s">
        <v>146</v>
      </c>
      <c r="C147" s="17" t="s">
        <v>4</v>
      </c>
      <c r="D147" s="7">
        <v>387.9</v>
      </c>
      <c r="E147" s="7">
        <v>250</v>
      </c>
      <c r="F147" s="7">
        <f t="shared" si="37"/>
        <v>-137.89999999999998</v>
      </c>
      <c r="G147" s="10">
        <f t="shared" si="33"/>
        <v>-35.550399587522548</v>
      </c>
      <c r="H147" s="32"/>
      <c r="I147" s="32"/>
      <c r="J147" s="32"/>
      <c r="K147" s="32"/>
      <c r="L147" s="32"/>
      <c r="M147" s="32"/>
    </row>
    <row r="148" spans="1:13" ht="15.75">
      <c r="A148" s="17" t="s">
        <v>147</v>
      </c>
      <c r="B148" s="3" t="s">
        <v>148</v>
      </c>
      <c r="C148" s="17" t="s">
        <v>4</v>
      </c>
      <c r="D148" s="7">
        <f t="shared" ref="D148:F148" si="38">D149+D150</f>
        <v>1202.2449999999999</v>
      </c>
      <c r="E148" s="7">
        <f t="shared" si="38"/>
        <v>179.232</v>
      </c>
      <c r="F148" s="7">
        <f t="shared" si="38"/>
        <v>-1023.0129999999999</v>
      </c>
      <c r="G148" s="10">
        <f t="shared" si="33"/>
        <v>-85.09189058802491</v>
      </c>
      <c r="H148" s="32"/>
      <c r="I148" s="32"/>
      <c r="J148" s="32"/>
      <c r="K148" s="32"/>
      <c r="L148" s="32"/>
      <c r="M148" s="32"/>
    </row>
    <row r="149" spans="1:13" ht="16.5" hidden="1" customHeight="1">
      <c r="A149" s="17" t="s">
        <v>149</v>
      </c>
      <c r="B149" s="3" t="s">
        <v>82</v>
      </c>
      <c r="C149" s="17" t="s">
        <v>4</v>
      </c>
      <c r="D149" s="7">
        <v>50.29</v>
      </c>
      <c r="E149" s="7">
        <v>131.33099999999999</v>
      </c>
      <c r="F149" s="7">
        <f t="shared" si="37"/>
        <v>81.040999999999997</v>
      </c>
      <c r="G149" s="10">
        <f t="shared" si="33"/>
        <v>161.14734539669914</v>
      </c>
      <c r="H149" s="32"/>
      <c r="I149" s="32"/>
      <c r="J149" s="32"/>
      <c r="K149" s="32"/>
      <c r="L149" s="32"/>
      <c r="M149" s="32"/>
    </row>
    <row r="150" spans="1:13" ht="15.75" hidden="1">
      <c r="A150" s="17" t="s">
        <v>150</v>
      </c>
      <c r="B150" s="3" t="s">
        <v>151</v>
      </c>
      <c r="C150" s="17" t="s">
        <v>4</v>
      </c>
      <c r="D150" s="7">
        <v>1151.9549999999999</v>
      </c>
      <c r="E150" s="7">
        <v>47.901000000000003</v>
      </c>
      <c r="F150" s="7">
        <f t="shared" si="37"/>
        <v>-1104.0539999999999</v>
      </c>
      <c r="G150" s="10">
        <f t="shared" si="33"/>
        <v>-95.841764652265056</v>
      </c>
      <c r="H150" s="32"/>
      <c r="I150" s="32"/>
      <c r="J150" s="32"/>
      <c r="K150" s="32"/>
      <c r="L150" s="32"/>
      <c r="M150" s="32"/>
    </row>
    <row r="151" spans="1:13" ht="58.5" customHeight="1">
      <c r="A151" s="17" t="s">
        <v>152</v>
      </c>
      <c r="B151" s="3" t="s">
        <v>153</v>
      </c>
      <c r="C151" s="17" t="s">
        <v>4</v>
      </c>
      <c r="D151" s="7">
        <f t="shared" ref="D151:F151" si="39">D152</f>
        <v>65.36</v>
      </c>
      <c r="E151" s="7">
        <f t="shared" si="39"/>
        <v>96.977000000000004</v>
      </c>
      <c r="F151" s="7">
        <f t="shared" si="39"/>
        <v>31.617000000000004</v>
      </c>
      <c r="G151" s="10">
        <f t="shared" si="33"/>
        <v>48.373623011015923</v>
      </c>
      <c r="H151" s="32"/>
      <c r="I151" s="32"/>
      <c r="J151" s="32"/>
      <c r="K151" s="32"/>
      <c r="L151" s="32"/>
      <c r="M151" s="32"/>
    </row>
    <row r="152" spans="1:13" ht="15.75" hidden="1">
      <c r="A152" s="17" t="s">
        <v>154</v>
      </c>
      <c r="B152" s="3" t="s">
        <v>155</v>
      </c>
      <c r="C152" s="17" t="s">
        <v>4</v>
      </c>
      <c r="D152" s="7">
        <v>65.36</v>
      </c>
      <c r="E152" s="7">
        <v>96.977000000000004</v>
      </c>
      <c r="F152" s="7">
        <f t="shared" si="37"/>
        <v>31.617000000000004</v>
      </c>
      <c r="G152" s="10">
        <f t="shared" si="33"/>
        <v>48.373623011015923</v>
      </c>
      <c r="H152" s="32"/>
      <c r="I152" s="32"/>
      <c r="J152" s="32"/>
      <c r="K152" s="32"/>
      <c r="L152" s="32"/>
      <c r="M152" s="32"/>
    </row>
    <row r="153" spans="1:13" ht="15.75">
      <c r="A153" s="17" t="s">
        <v>156</v>
      </c>
      <c r="B153" s="3" t="s">
        <v>157</v>
      </c>
      <c r="C153" s="17" t="s">
        <v>4</v>
      </c>
      <c r="D153" s="35">
        <f>D154+D157+D160+D163</f>
        <v>336.03999999999996</v>
      </c>
      <c r="E153" s="35">
        <f>E154+E157+E160+E163+E166</f>
        <v>688.54399999999998</v>
      </c>
      <c r="F153" s="35">
        <f t="shared" ref="F153" si="40">F154+F157+F160+F163</f>
        <v>346.80200000000002</v>
      </c>
      <c r="G153" s="10">
        <f t="shared" si="33"/>
        <v>103.20259492917512</v>
      </c>
      <c r="H153" s="32"/>
      <c r="I153" s="32"/>
      <c r="J153" s="32"/>
      <c r="K153" s="32"/>
      <c r="L153" s="32"/>
      <c r="M153" s="32"/>
    </row>
    <row r="154" spans="1:13" ht="15.75" hidden="1">
      <c r="A154" s="17" t="s">
        <v>158</v>
      </c>
      <c r="B154" s="3" t="s">
        <v>159</v>
      </c>
      <c r="C154" s="17"/>
      <c r="D154" s="7">
        <v>231.26</v>
      </c>
      <c r="E154" s="7">
        <v>468.101</v>
      </c>
      <c r="F154" s="7">
        <f t="shared" si="37"/>
        <v>236.84100000000001</v>
      </c>
      <c r="G154" s="10">
        <f t="shared" si="33"/>
        <v>102.41330104644123</v>
      </c>
      <c r="H154" s="32"/>
      <c r="I154" s="32"/>
      <c r="J154" s="32"/>
      <c r="K154" s="32"/>
      <c r="L154" s="32"/>
      <c r="M154" s="32"/>
    </row>
    <row r="155" spans="1:13" ht="15.75" hidden="1">
      <c r="A155" s="17"/>
      <c r="B155" s="13" t="s">
        <v>13</v>
      </c>
      <c r="C155" s="17" t="s">
        <v>160</v>
      </c>
      <c r="D155" s="4">
        <v>66</v>
      </c>
      <c r="E155" s="4">
        <v>100</v>
      </c>
      <c r="F155" s="7">
        <f t="shared" si="37"/>
        <v>34</v>
      </c>
      <c r="G155" s="10">
        <f t="shared" si="33"/>
        <v>51.515151515151516</v>
      </c>
      <c r="H155" s="32"/>
      <c r="I155" s="32"/>
      <c r="J155" s="32"/>
      <c r="K155" s="32"/>
      <c r="L155" s="32"/>
      <c r="M155" s="32"/>
    </row>
    <row r="156" spans="1:13" ht="15.75" hidden="1">
      <c r="A156" s="17"/>
      <c r="B156" s="13" t="s">
        <v>15</v>
      </c>
      <c r="C156" s="17" t="s">
        <v>16</v>
      </c>
      <c r="D156" s="5">
        <v>3319.6759999999999</v>
      </c>
      <c r="E156" s="5">
        <f>E154/E155*1000</f>
        <v>4681.0099999999993</v>
      </c>
      <c r="F156" s="5">
        <f t="shared" si="37"/>
        <v>1361.3339999999994</v>
      </c>
      <c r="G156" s="10">
        <f t="shared" si="33"/>
        <v>41.008038133841964</v>
      </c>
      <c r="H156" s="32"/>
      <c r="I156" s="32"/>
      <c r="J156" s="32"/>
      <c r="K156" s="32"/>
      <c r="L156" s="32"/>
      <c r="M156" s="32"/>
    </row>
    <row r="157" spans="1:13" ht="15.75" hidden="1">
      <c r="A157" s="17" t="s">
        <v>161</v>
      </c>
      <c r="B157" s="3" t="s">
        <v>162</v>
      </c>
      <c r="C157" s="17" t="s">
        <v>4</v>
      </c>
      <c r="D157" s="7">
        <v>4.6050000000000004</v>
      </c>
      <c r="E157" s="7">
        <v>1.161</v>
      </c>
      <c r="F157" s="7">
        <f t="shared" si="37"/>
        <v>-3.4440000000000004</v>
      </c>
      <c r="G157" s="10">
        <f t="shared" si="33"/>
        <v>-74.788273615635177</v>
      </c>
      <c r="H157" s="32"/>
      <c r="I157" s="32"/>
      <c r="J157" s="32"/>
      <c r="K157" s="32"/>
      <c r="L157" s="32"/>
      <c r="M157" s="32"/>
    </row>
    <row r="158" spans="1:13" ht="15.75" hidden="1">
      <c r="A158" s="17"/>
      <c r="B158" s="13" t="s">
        <v>13</v>
      </c>
      <c r="C158" s="17" t="s">
        <v>163</v>
      </c>
      <c r="D158" s="4">
        <v>4</v>
      </c>
      <c r="E158" s="4">
        <v>1</v>
      </c>
      <c r="F158" s="7">
        <f t="shared" si="37"/>
        <v>-3</v>
      </c>
      <c r="G158" s="10">
        <f t="shared" si="33"/>
        <v>-75</v>
      </c>
      <c r="H158" s="32"/>
      <c r="I158" s="32"/>
      <c r="J158" s="32"/>
      <c r="K158" s="32"/>
      <c r="L158" s="32"/>
      <c r="M158" s="32"/>
    </row>
    <row r="159" spans="1:13" ht="15.75" hidden="1">
      <c r="A159" s="17"/>
      <c r="B159" s="13" t="s">
        <v>15</v>
      </c>
      <c r="C159" s="17" t="s">
        <v>16</v>
      </c>
      <c r="D159" s="7">
        <f>D157/D158</f>
        <v>1.1512500000000001</v>
      </c>
      <c r="E159" s="7">
        <f>E157/E158</f>
        <v>1.161</v>
      </c>
      <c r="F159" s="7">
        <f t="shared" si="37"/>
        <v>9.7499999999999254E-3</v>
      </c>
      <c r="G159" s="10">
        <f t="shared" si="33"/>
        <v>0.84690553745927677</v>
      </c>
      <c r="H159" s="32"/>
      <c r="I159" s="32"/>
      <c r="J159" s="32"/>
      <c r="K159" s="32"/>
      <c r="L159" s="32"/>
      <c r="M159" s="32"/>
    </row>
    <row r="160" spans="1:13" ht="15.75" hidden="1">
      <c r="A160" s="17" t="s">
        <v>164</v>
      </c>
      <c r="B160" s="3" t="s">
        <v>165</v>
      </c>
      <c r="C160" s="17" t="s">
        <v>4</v>
      </c>
      <c r="D160" s="7">
        <v>10.285</v>
      </c>
      <c r="E160" s="7">
        <v>9.58</v>
      </c>
      <c r="F160" s="7">
        <f t="shared" si="37"/>
        <v>-0.70500000000000007</v>
      </c>
      <c r="G160" s="10">
        <f t="shared" si="33"/>
        <v>-6.854642683519689</v>
      </c>
      <c r="H160" s="32"/>
      <c r="I160" s="32"/>
      <c r="J160" s="32"/>
      <c r="K160" s="32"/>
      <c r="L160" s="32"/>
      <c r="M160" s="32"/>
    </row>
    <row r="161" spans="1:13" ht="15.75" hidden="1">
      <c r="A161" s="17"/>
      <c r="B161" s="13" t="s">
        <v>13</v>
      </c>
      <c r="C161" s="17" t="s">
        <v>163</v>
      </c>
      <c r="D161" s="4">
        <v>100</v>
      </c>
      <c r="E161" s="4">
        <v>85</v>
      </c>
      <c r="F161" s="7">
        <f t="shared" si="37"/>
        <v>-15</v>
      </c>
      <c r="G161" s="10">
        <f t="shared" si="33"/>
        <v>-15</v>
      </c>
      <c r="H161" s="32"/>
      <c r="I161" s="32"/>
      <c r="J161" s="32"/>
      <c r="K161" s="32"/>
      <c r="L161" s="32"/>
      <c r="M161" s="32"/>
    </row>
    <row r="162" spans="1:13" ht="15.75" hidden="1">
      <c r="A162" s="17"/>
      <c r="B162" s="13" t="s">
        <v>15</v>
      </c>
      <c r="C162" s="17" t="s">
        <v>16</v>
      </c>
      <c r="D162" s="17">
        <v>97.010999999999996</v>
      </c>
      <c r="E162" s="5">
        <f>E160/E161*1000</f>
        <v>112.70588235294119</v>
      </c>
      <c r="F162" s="7">
        <f t="shared" si="37"/>
        <v>15.694882352941192</v>
      </c>
      <c r="G162" s="10"/>
      <c r="H162" s="32"/>
      <c r="I162" s="32"/>
      <c r="J162" s="32"/>
      <c r="K162" s="32"/>
      <c r="L162" s="32"/>
      <c r="M162" s="32"/>
    </row>
    <row r="163" spans="1:13" ht="15.75" hidden="1">
      <c r="A163" s="17" t="s">
        <v>166</v>
      </c>
      <c r="B163" s="3" t="s">
        <v>167</v>
      </c>
      <c r="C163" s="17" t="s">
        <v>4</v>
      </c>
      <c r="D163" s="7">
        <v>89.89</v>
      </c>
      <c r="E163" s="7">
        <v>204</v>
      </c>
      <c r="F163" s="7">
        <f t="shared" si="37"/>
        <v>114.11</v>
      </c>
      <c r="G163" s="10">
        <f t="shared" si="33"/>
        <v>126.94404271887862</v>
      </c>
      <c r="H163" s="32"/>
      <c r="I163" s="32"/>
      <c r="J163" s="32"/>
      <c r="K163" s="32"/>
      <c r="L163" s="32"/>
      <c r="M163" s="32"/>
    </row>
    <row r="164" spans="1:13" ht="15.75" hidden="1">
      <c r="A164" s="17"/>
      <c r="B164" s="13" t="s">
        <v>13</v>
      </c>
      <c r="C164" s="17" t="s">
        <v>163</v>
      </c>
      <c r="D164" s="4">
        <v>80</v>
      </c>
      <c r="E164" s="4">
        <v>204</v>
      </c>
      <c r="F164" s="7">
        <f t="shared" si="37"/>
        <v>124</v>
      </c>
      <c r="G164" s="10">
        <f t="shared" si="33"/>
        <v>155</v>
      </c>
      <c r="H164" s="32"/>
      <c r="I164" s="32"/>
      <c r="J164" s="32"/>
      <c r="K164" s="32"/>
      <c r="L164" s="32"/>
      <c r="M164" s="32"/>
    </row>
    <row r="165" spans="1:13" ht="15.75" hidden="1">
      <c r="A165" s="17"/>
      <c r="B165" s="13" t="s">
        <v>15</v>
      </c>
      <c r="C165" s="17" t="s">
        <v>16</v>
      </c>
      <c r="D165" s="5">
        <f>D163/D164*1000</f>
        <v>1123.625</v>
      </c>
      <c r="E165" s="17">
        <f>E163/E164*1000</f>
        <v>1000</v>
      </c>
      <c r="F165" s="7">
        <f t="shared" si="37"/>
        <v>-123.625</v>
      </c>
      <c r="G165" s="10">
        <f t="shared" si="33"/>
        <v>-11.002336188675049</v>
      </c>
      <c r="H165" s="32"/>
      <c r="I165" s="32"/>
      <c r="J165" s="32"/>
      <c r="K165" s="32"/>
      <c r="L165" s="32"/>
      <c r="M165" s="32"/>
    </row>
    <row r="166" spans="1:13" ht="15.75" hidden="1">
      <c r="A166" s="17" t="s">
        <v>166</v>
      </c>
      <c r="B166" s="3" t="s">
        <v>253</v>
      </c>
      <c r="C166" s="17" t="s">
        <v>4</v>
      </c>
      <c r="D166" s="7">
        <v>0</v>
      </c>
      <c r="E166" s="7">
        <v>5.702</v>
      </c>
      <c r="F166" s="7">
        <f t="shared" si="37"/>
        <v>5.702</v>
      </c>
      <c r="G166" s="10"/>
      <c r="H166" s="32"/>
      <c r="I166" s="32"/>
      <c r="J166" s="32"/>
      <c r="K166" s="32"/>
      <c r="L166" s="32"/>
      <c r="M166" s="32"/>
    </row>
    <row r="167" spans="1:13" ht="15.75" hidden="1">
      <c r="A167" s="17"/>
      <c r="B167" s="13" t="s">
        <v>13</v>
      </c>
      <c r="C167" s="17" t="s">
        <v>163</v>
      </c>
      <c r="D167" s="4">
        <v>0</v>
      </c>
      <c r="E167" s="7">
        <v>5.702</v>
      </c>
      <c r="F167" s="7">
        <f t="shared" si="37"/>
        <v>5.702</v>
      </c>
      <c r="G167" s="10"/>
      <c r="H167" s="32"/>
      <c r="I167" s="32"/>
      <c r="J167" s="32"/>
      <c r="K167" s="32"/>
      <c r="L167" s="32"/>
      <c r="M167" s="32"/>
    </row>
    <row r="168" spans="1:13" ht="15.75" hidden="1">
      <c r="A168" s="17"/>
      <c r="B168" s="13" t="s">
        <v>15</v>
      </c>
      <c r="C168" s="17" t="s">
        <v>16</v>
      </c>
      <c r="D168" s="17"/>
      <c r="E168" s="5">
        <f>E166/E167*1000</f>
        <v>1000</v>
      </c>
      <c r="F168" s="7"/>
      <c r="G168" s="10"/>
      <c r="H168" s="32"/>
      <c r="I168" s="32"/>
      <c r="J168" s="32"/>
      <c r="K168" s="32"/>
      <c r="L168" s="32"/>
      <c r="M168" s="32"/>
    </row>
    <row r="169" spans="1:13" ht="15.75">
      <c r="A169" s="5" t="s">
        <v>168</v>
      </c>
      <c r="B169" s="3" t="s">
        <v>113</v>
      </c>
      <c r="C169" s="17" t="s">
        <v>4</v>
      </c>
      <c r="D169" s="7">
        <v>295.77999999999997</v>
      </c>
      <c r="E169" s="7">
        <f>E170+E171+E172</f>
        <v>274.68099999999998</v>
      </c>
      <c r="F169" s="7">
        <f t="shared" si="37"/>
        <v>-21.09899999999999</v>
      </c>
      <c r="G169" s="10">
        <f t="shared" si="33"/>
        <v>-7.1333423490432049</v>
      </c>
      <c r="H169" s="32"/>
      <c r="I169" s="32"/>
      <c r="J169" s="32"/>
      <c r="K169" s="32"/>
      <c r="L169" s="32"/>
      <c r="M169" s="32"/>
    </row>
    <row r="170" spans="1:13" ht="15.75" hidden="1">
      <c r="A170" s="5"/>
      <c r="B170" s="3" t="s">
        <v>250</v>
      </c>
      <c r="C170" s="17" t="s">
        <v>4</v>
      </c>
      <c r="D170" s="7">
        <v>0</v>
      </c>
      <c r="E170" s="7">
        <v>190.596</v>
      </c>
      <c r="F170" s="7"/>
      <c r="G170" s="10"/>
      <c r="H170" s="32"/>
      <c r="I170" s="32"/>
      <c r="J170" s="32"/>
      <c r="K170" s="32"/>
      <c r="L170" s="32"/>
      <c r="M170" s="32"/>
    </row>
    <row r="171" spans="1:13" ht="15.75" hidden="1">
      <c r="A171" s="5"/>
      <c r="B171" s="3" t="s">
        <v>251</v>
      </c>
      <c r="C171" s="17" t="s">
        <v>4</v>
      </c>
      <c r="D171" s="7">
        <v>0</v>
      </c>
      <c r="E171" s="7">
        <v>78.822000000000003</v>
      </c>
      <c r="F171" s="7"/>
      <c r="G171" s="10"/>
      <c r="H171" s="32"/>
      <c r="I171" s="32"/>
      <c r="J171" s="32"/>
      <c r="K171" s="32"/>
      <c r="L171" s="32"/>
      <c r="M171" s="32"/>
    </row>
    <row r="172" spans="1:13" ht="15.75" hidden="1">
      <c r="A172" s="5"/>
      <c r="B172" s="3" t="s">
        <v>252</v>
      </c>
      <c r="C172" s="17" t="s">
        <v>4</v>
      </c>
      <c r="D172" s="7">
        <v>0</v>
      </c>
      <c r="E172" s="7">
        <v>5.2629999999999999</v>
      </c>
      <c r="F172" s="7"/>
      <c r="G172" s="10"/>
      <c r="H172" s="32"/>
      <c r="I172" s="32"/>
      <c r="J172" s="32"/>
      <c r="K172" s="32"/>
      <c r="L172" s="32"/>
      <c r="M172" s="32"/>
    </row>
    <row r="173" spans="1:13" ht="15.75">
      <c r="A173" s="5" t="s">
        <v>169</v>
      </c>
      <c r="B173" s="3" t="s">
        <v>170</v>
      </c>
      <c r="C173" s="17" t="s">
        <v>4</v>
      </c>
      <c r="D173" s="7">
        <v>303.3</v>
      </c>
      <c r="E173" s="7">
        <v>393.48500000000001</v>
      </c>
      <c r="F173" s="7">
        <f t="shared" ref="F173:F174" si="41">E173-D173</f>
        <v>90.185000000000002</v>
      </c>
      <c r="G173" s="10">
        <f t="shared" si="33"/>
        <v>29.73458621826574</v>
      </c>
      <c r="H173" s="32"/>
      <c r="I173" s="32"/>
      <c r="J173" s="32"/>
      <c r="K173" s="32"/>
      <c r="L173" s="32"/>
      <c r="M173" s="32"/>
    </row>
    <row r="174" spans="1:13" ht="15.75" hidden="1">
      <c r="A174" s="5" t="s">
        <v>171</v>
      </c>
      <c r="B174" s="3" t="s">
        <v>172</v>
      </c>
      <c r="C174" s="17" t="s">
        <v>4</v>
      </c>
      <c r="D174" s="7">
        <v>0</v>
      </c>
      <c r="E174" s="7">
        <v>0</v>
      </c>
      <c r="F174" s="7">
        <f t="shared" si="41"/>
        <v>0</v>
      </c>
      <c r="G174" s="10"/>
      <c r="H174" s="32"/>
      <c r="I174" s="32"/>
      <c r="J174" s="32"/>
      <c r="K174" s="32"/>
      <c r="L174" s="32"/>
      <c r="M174" s="32"/>
    </row>
    <row r="175" spans="1:13" ht="16.5" customHeight="1">
      <c r="A175" s="24" t="s">
        <v>290</v>
      </c>
      <c r="B175" s="3" t="s">
        <v>173</v>
      </c>
      <c r="C175" s="17" t="s">
        <v>4</v>
      </c>
      <c r="D175" s="7">
        <f t="shared" ref="D175:F175" si="42">D176+D177</f>
        <v>10.535</v>
      </c>
      <c r="E175" s="7">
        <f t="shared" si="42"/>
        <v>0</v>
      </c>
      <c r="F175" s="7">
        <f t="shared" si="42"/>
        <v>-10.535</v>
      </c>
      <c r="G175" s="10">
        <f t="shared" si="33"/>
        <v>-100</v>
      </c>
      <c r="H175" s="32"/>
      <c r="I175" s="32"/>
      <c r="J175" s="32"/>
      <c r="K175" s="32"/>
      <c r="L175" s="32"/>
      <c r="M175" s="32"/>
    </row>
    <row r="176" spans="1:13" ht="15.75" hidden="1">
      <c r="A176" s="17" t="s">
        <v>174</v>
      </c>
      <c r="B176" s="3" t="s">
        <v>103</v>
      </c>
      <c r="C176" s="17" t="s">
        <v>4</v>
      </c>
      <c r="D176" s="7">
        <v>10.535</v>
      </c>
      <c r="E176" s="7">
        <v>0</v>
      </c>
      <c r="F176" s="7">
        <f t="shared" ref="F176:F177" si="43">E176-D176</f>
        <v>-10.535</v>
      </c>
      <c r="G176" s="10">
        <f t="shared" si="33"/>
        <v>-100</v>
      </c>
      <c r="H176" s="32"/>
      <c r="I176" s="32"/>
      <c r="J176" s="32"/>
      <c r="K176" s="32"/>
      <c r="L176" s="32"/>
      <c r="M176" s="32"/>
    </row>
    <row r="177" spans="1:14" ht="27.75" hidden="1" customHeight="1">
      <c r="A177" s="17" t="s">
        <v>175</v>
      </c>
      <c r="B177" s="3" t="s">
        <v>176</v>
      </c>
      <c r="C177" s="17" t="s">
        <v>4</v>
      </c>
      <c r="D177" s="7">
        <v>0</v>
      </c>
      <c r="E177" s="7">
        <v>0</v>
      </c>
      <c r="F177" s="7">
        <f t="shared" si="43"/>
        <v>0</v>
      </c>
      <c r="G177" s="10"/>
      <c r="H177" s="32"/>
      <c r="I177" s="32"/>
      <c r="J177" s="32"/>
      <c r="K177" s="32"/>
      <c r="L177" s="32"/>
      <c r="M177" s="32"/>
    </row>
    <row r="178" spans="1:14" ht="15.75">
      <c r="A178" s="24" t="s">
        <v>291</v>
      </c>
      <c r="B178" s="3" t="s">
        <v>177</v>
      </c>
      <c r="C178" s="17" t="s">
        <v>4</v>
      </c>
      <c r="D178" s="7">
        <f t="shared" ref="D178:F178" si="44">D179+D180+D181</f>
        <v>1552.39</v>
      </c>
      <c r="E178" s="7">
        <f t="shared" si="44"/>
        <v>1807.4299999999998</v>
      </c>
      <c r="F178" s="7">
        <f t="shared" si="44"/>
        <v>255.03999999999996</v>
      </c>
      <c r="G178" s="10">
        <f t="shared" si="33"/>
        <v>16.428861304182579</v>
      </c>
      <c r="H178" s="32"/>
      <c r="I178" s="32"/>
      <c r="J178" s="32"/>
      <c r="K178" s="32"/>
      <c r="L178" s="32"/>
      <c r="M178" s="32"/>
    </row>
    <row r="179" spans="1:14" ht="18" hidden="1" customHeight="1">
      <c r="A179" s="17" t="s">
        <v>178</v>
      </c>
      <c r="B179" s="3" t="s">
        <v>179</v>
      </c>
      <c r="C179" s="17" t="s">
        <v>4</v>
      </c>
      <c r="D179" s="7">
        <v>289.12</v>
      </c>
      <c r="E179" s="7">
        <v>0</v>
      </c>
      <c r="F179" s="7">
        <f t="shared" ref="F179:F182" si="45">E179-D179</f>
        <v>-289.12</v>
      </c>
      <c r="G179" s="10">
        <f t="shared" si="33"/>
        <v>-100</v>
      </c>
      <c r="H179" s="32"/>
      <c r="I179" s="32"/>
      <c r="J179" s="32"/>
      <c r="K179" s="32"/>
      <c r="L179" s="32"/>
      <c r="M179" s="32"/>
    </row>
    <row r="180" spans="1:14" ht="15.75" hidden="1">
      <c r="A180" s="17" t="s">
        <v>180</v>
      </c>
      <c r="B180" s="3" t="s">
        <v>181</v>
      </c>
      <c r="C180" s="17" t="s">
        <v>4</v>
      </c>
      <c r="D180" s="7">
        <v>842.38499999999999</v>
      </c>
      <c r="E180" s="7">
        <v>1264.405</v>
      </c>
      <c r="F180" s="7">
        <f t="shared" si="45"/>
        <v>422.02</v>
      </c>
      <c r="G180" s="10">
        <f t="shared" si="33"/>
        <v>50.098232993227562</v>
      </c>
      <c r="H180" s="32"/>
      <c r="I180" s="32"/>
      <c r="J180" s="32"/>
      <c r="K180" s="32"/>
      <c r="L180" s="32"/>
      <c r="M180" s="32"/>
    </row>
    <row r="181" spans="1:14" ht="15.75" hidden="1">
      <c r="A181" s="17" t="s">
        <v>182</v>
      </c>
      <c r="B181" s="3" t="s">
        <v>183</v>
      </c>
      <c r="C181" s="17" t="s">
        <v>4</v>
      </c>
      <c r="D181" s="7">
        <v>420.88499999999999</v>
      </c>
      <c r="E181" s="7">
        <v>543.02499999999998</v>
      </c>
      <c r="F181" s="7">
        <f t="shared" si="45"/>
        <v>122.13999999999999</v>
      </c>
      <c r="G181" s="10">
        <f t="shared" si="33"/>
        <v>29.019803509272123</v>
      </c>
      <c r="H181" s="32"/>
      <c r="I181" s="32"/>
      <c r="J181" s="32"/>
      <c r="K181" s="32"/>
      <c r="L181" s="32"/>
      <c r="M181" s="32"/>
    </row>
    <row r="182" spans="1:14" ht="47.25">
      <c r="A182" s="24" t="s">
        <v>292</v>
      </c>
      <c r="B182" s="3" t="s">
        <v>184</v>
      </c>
      <c r="C182" s="17" t="s">
        <v>4</v>
      </c>
      <c r="D182" s="7">
        <v>447.91500000000002</v>
      </c>
      <c r="E182" s="7">
        <v>397.55200000000002</v>
      </c>
      <c r="F182" s="7">
        <f t="shared" si="45"/>
        <v>-50.363</v>
      </c>
      <c r="G182" s="10">
        <f t="shared" si="33"/>
        <v>-11.243874395811705</v>
      </c>
      <c r="H182" s="32"/>
      <c r="I182" s="32"/>
      <c r="J182" s="32"/>
      <c r="K182" s="32"/>
      <c r="L182" s="32"/>
      <c r="M182" s="32"/>
    </row>
    <row r="183" spans="1:14" ht="15" customHeight="1">
      <c r="A183" s="24" t="s">
        <v>293</v>
      </c>
      <c r="B183" s="3" t="s">
        <v>185</v>
      </c>
      <c r="C183" s="17" t="s">
        <v>4</v>
      </c>
      <c r="D183" s="7">
        <f t="shared" ref="D183:F183" si="46">D184+D185+D186</f>
        <v>237.90499999999997</v>
      </c>
      <c r="E183" s="7">
        <f t="shared" si="46"/>
        <v>389.76</v>
      </c>
      <c r="F183" s="7">
        <f t="shared" si="46"/>
        <v>151.85500000000002</v>
      </c>
      <c r="G183" s="10">
        <f t="shared" si="33"/>
        <v>63.830100250099839</v>
      </c>
      <c r="H183" s="32"/>
      <c r="I183" s="32"/>
      <c r="J183" s="32"/>
      <c r="K183" s="32"/>
      <c r="L183" s="32"/>
      <c r="M183" s="32"/>
    </row>
    <row r="184" spans="1:14" ht="15.75" hidden="1" customHeight="1">
      <c r="A184" s="24" t="s">
        <v>291</v>
      </c>
      <c r="B184" s="3" t="s">
        <v>186</v>
      </c>
      <c r="C184" s="17" t="s">
        <v>4</v>
      </c>
      <c r="D184" s="7">
        <v>90.82</v>
      </c>
      <c r="E184" s="7">
        <v>389.76</v>
      </c>
      <c r="F184" s="7">
        <f t="shared" ref="F184:F186" si="47">E184-D184</f>
        <v>298.94</v>
      </c>
      <c r="G184" s="10">
        <f t="shared" si="33"/>
        <v>329.15657344197314</v>
      </c>
      <c r="H184" s="32"/>
      <c r="I184" s="32"/>
      <c r="J184" s="32"/>
      <c r="K184" s="32"/>
      <c r="L184" s="32"/>
      <c r="M184" s="32"/>
    </row>
    <row r="185" spans="1:14" ht="15.75" hidden="1">
      <c r="A185" s="24" t="s">
        <v>291</v>
      </c>
      <c r="B185" s="3" t="s">
        <v>187</v>
      </c>
      <c r="C185" s="17" t="s">
        <v>4</v>
      </c>
      <c r="D185" s="7">
        <v>40.954999999999998</v>
      </c>
      <c r="E185" s="7">
        <v>0</v>
      </c>
      <c r="F185" s="7">
        <f t="shared" si="47"/>
        <v>-40.954999999999998</v>
      </c>
      <c r="G185" s="10">
        <f t="shared" si="33"/>
        <v>-100</v>
      </c>
      <c r="H185" s="32"/>
      <c r="I185" s="32"/>
      <c r="J185" s="32"/>
      <c r="K185" s="32"/>
      <c r="L185" s="32"/>
      <c r="M185" s="32"/>
    </row>
    <row r="186" spans="1:14" ht="15.75" hidden="1" customHeight="1">
      <c r="A186" s="24" t="s">
        <v>291</v>
      </c>
      <c r="B186" s="3" t="s">
        <v>188</v>
      </c>
      <c r="C186" s="17" t="s">
        <v>4</v>
      </c>
      <c r="D186" s="7">
        <v>106.13</v>
      </c>
      <c r="E186" s="7">
        <v>0</v>
      </c>
      <c r="F186" s="7">
        <f t="shared" si="47"/>
        <v>-106.13</v>
      </c>
      <c r="G186" s="10">
        <f t="shared" si="33"/>
        <v>-100</v>
      </c>
      <c r="H186" s="32"/>
      <c r="I186" s="32"/>
      <c r="J186" s="32"/>
      <c r="K186" s="32"/>
      <c r="L186" s="32"/>
      <c r="M186" s="32"/>
    </row>
    <row r="187" spans="1:14" ht="15.75">
      <c r="A187" s="24" t="s">
        <v>294</v>
      </c>
      <c r="B187" s="3" t="s">
        <v>189</v>
      </c>
      <c r="C187" s="17" t="s">
        <v>4</v>
      </c>
      <c r="D187" s="7">
        <f>D188+D189+D190+D191+D196+D197+D198+D199+D200+D201+D202+D203+D204</f>
        <v>881.28500000000008</v>
      </c>
      <c r="E187" s="7">
        <f>E188+E189+E190+E191+E196+E197+E198+E199+E200+E201+E202+E203+E204</f>
        <v>771.64399999999989</v>
      </c>
      <c r="F187" s="7">
        <f>F188+F189+F190+F191+F196+F197+F198+F199+F200+F201+F202+F203+F204</f>
        <v>-109.64100000000003</v>
      </c>
      <c r="G187" s="10">
        <f t="shared" si="33"/>
        <v>-12.441037802753936</v>
      </c>
      <c r="H187" s="32"/>
      <c r="I187" s="32"/>
      <c r="J187" s="32"/>
      <c r="K187" s="32"/>
      <c r="L187" s="32"/>
      <c r="M187" s="32"/>
    </row>
    <row r="188" spans="1:14" ht="15.75">
      <c r="A188" s="24" t="s">
        <v>295</v>
      </c>
      <c r="B188" s="3" t="s">
        <v>190</v>
      </c>
      <c r="C188" s="17" t="s">
        <v>4</v>
      </c>
      <c r="D188" s="7">
        <v>0</v>
      </c>
      <c r="E188" s="7">
        <v>0</v>
      </c>
      <c r="F188" s="7">
        <f t="shared" ref="F188:F190" si="48">E188-D188</f>
        <v>0</v>
      </c>
      <c r="G188" s="10"/>
      <c r="H188" s="32"/>
      <c r="I188" s="32"/>
      <c r="J188" s="32"/>
      <c r="K188" s="32"/>
      <c r="L188" s="32"/>
      <c r="M188" s="32"/>
    </row>
    <row r="189" spans="1:14" ht="15.75">
      <c r="A189" s="24" t="s">
        <v>296</v>
      </c>
      <c r="B189" s="3" t="s">
        <v>191</v>
      </c>
      <c r="C189" s="17" t="s">
        <v>4</v>
      </c>
      <c r="D189" s="7">
        <v>73.825000000000003</v>
      </c>
      <c r="E189" s="7">
        <v>80.334999999999994</v>
      </c>
      <c r="F189" s="7">
        <f t="shared" si="48"/>
        <v>6.5099999999999909</v>
      </c>
      <c r="G189" s="10">
        <f t="shared" si="33"/>
        <v>8.818151032847938</v>
      </c>
      <c r="H189" s="32"/>
      <c r="I189" s="32"/>
      <c r="J189" s="32"/>
      <c r="K189" s="32"/>
      <c r="L189" s="32"/>
      <c r="M189" s="32"/>
      <c r="N189" s="32"/>
    </row>
    <row r="190" spans="1:14" ht="28.5" customHeight="1">
      <c r="A190" s="24" t="s">
        <v>297</v>
      </c>
      <c r="B190" s="3" t="s">
        <v>192</v>
      </c>
      <c r="C190" s="17" t="s">
        <v>4</v>
      </c>
      <c r="D190" s="7">
        <v>7.03</v>
      </c>
      <c r="E190" s="7">
        <v>7.7050000000000001</v>
      </c>
      <c r="F190" s="7">
        <f t="shared" si="48"/>
        <v>0.67499999999999982</v>
      </c>
      <c r="G190" s="10">
        <f t="shared" si="33"/>
        <v>9.6017069701280189</v>
      </c>
      <c r="H190" s="32"/>
      <c r="I190" s="32"/>
      <c r="J190" s="32"/>
      <c r="K190" s="32"/>
      <c r="L190" s="32"/>
      <c r="M190" s="32"/>
    </row>
    <row r="191" spans="1:14" ht="29.25" customHeight="1">
      <c r="A191" s="24" t="s">
        <v>298</v>
      </c>
      <c r="B191" s="3" t="s">
        <v>193</v>
      </c>
      <c r="C191" s="17" t="s">
        <v>4</v>
      </c>
      <c r="D191" s="7">
        <f t="shared" ref="D191:F191" si="49">D192+D193+D194+D195</f>
        <v>705.60500000000002</v>
      </c>
      <c r="E191" s="7">
        <f t="shared" si="49"/>
        <v>622.173</v>
      </c>
      <c r="F191" s="7">
        <f t="shared" si="49"/>
        <v>-83.432000000000016</v>
      </c>
      <c r="G191" s="10">
        <f t="shared" si="33"/>
        <v>-11.824179250430483</v>
      </c>
      <c r="H191" s="32"/>
      <c r="I191" s="32"/>
      <c r="J191" s="32"/>
      <c r="K191" s="32"/>
      <c r="L191" s="32"/>
      <c r="M191" s="32"/>
    </row>
    <row r="192" spans="1:14" ht="47.25" hidden="1" customHeight="1">
      <c r="A192" s="17" t="s">
        <v>194</v>
      </c>
      <c r="B192" s="3" t="s">
        <v>195</v>
      </c>
      <c r="C192" s="17" t="s">
        <v>4</v>
      </c>
      <c r="D192" s="7">
        <v>157.38</v>
      </c>
      <c r="E192" s="7">
        <v>242.149</v>
      </c>
      <c r="F192" s="7">
        <f t="shared" ref="F192:F205" si="50">E192-D192</f>
        <v>84.769000000000005</v>
      </c>
      <c r="G192" s="10">
        <f t="shared" si="33"/>
        <v>53.862625492438688</v>
      </c>
      <c r="H192" s="32"/>
      <c r="I192" s="32"/>
      <c r="J192" s="32"/>
      <c r="K192" s="32"/>
      <c r="L192" s="32"/>
      <c r="M192" s="32"/>
    </row>
    <row r="193" spans="1:13" ht="47.25" hidden="1" customHeight="1">
      <c r="A193" s="17" t="s">
        <v>196</v>
      </c>
      <c r="B193" s="3" t="s">
        <v>197</v>
      </c>
      <c r="C193" s="17" t="s">
        <v>4</v>
      </c>
      <c r="D193" s="7">
        <v>423.54500000000002</v>
      </c>
      <c r="E193" s="7">
        <v>380.024</v>
      </c>
      <c r="F193" s="7">
        <f t="shared" si="50"/>
        <v>-43.521000000000015</v>
      </c>
      <c r="G193" s="10">
        <f t="shared" si="33"/>
        <v>-10.275413474365184</v>
      </c>
      <c r="H193" s="32"/>
      <c r="I193" s="32"/>
      <c r="J193" s="32"/>
      <c r="K193" s="32"/>
      <c r="L193" s="32"/>
      <c r="M193" s="32"/>
    </row>
    <row r="194" spans="1:13" ht="60.75" hidden="1" customHeight="1">
      <c r="A194" s="17" t="s">
        <v>198</v>
      </c>
      <c r="B194" s="3" t="s">
        <v>199</v>
      </c>
      <c r="C194" s="17" t="s">
        <v>4</v>
      </c>
      <c r="D194" s="7">
        <v>37.715000000000003</v>
      </c>
      <c r="E194" s="7">
        <v>0</v>
      </c>
      <c r="F194" s="7">
        <f t="shared" si="50"/>
        <v>-37.715000000000003</v>
      </c>
      <c r="G194" s="10">
        <f t="shared" si="33"/>
        <v>-100</v>
      </c>
      <c r="H194" s="32"/>
      <c r="I194" s="32"/>
      <c r="J194" s="32"/>
      <c r="K194" s="32"/>
      <c r="L194" s="32"/>
      <c r="M194" s="32"/>
    </row>
    <row r="195" spans="1:13" ht="31.5" hidden="1">
      <c r="A195" s="17" t="s">
        <v>200</v>
      </c>
      <c r="B195" s="3" t="s">
        <v>201</v>
      </c>
      <c r="C195" s="17" t="s">
        <v>4</v>
      </c>
      <c r="D195" s="7">
        <v>86.965000000000003</v>
      </c>
      <c r="E195" s="7">
        <v>0</v>
      </c>
      <c r="F195" s="7">
        <f t="shared" si="50"/>
        <v>-86.965000000000003</v>
      </c>
      <c r="G195" s="10">
        <f t="shared" si="33"/>
        <v>-100</v>
      </c>
      <c r="H195" s="32"/>
      <c r="I195" s="32"/>
      <c r="J195" s="32"/>
      <c r="K195" s="32"/>
      <c r="L195" s="32"/>
      <c r="M195" s="32"/>
    </row>
    <row r="196" spans="1:13" ht="30" hidden="1" customHeight="1">
      <c r="A196" s="24" t="s">
        <v>202</v>
      </c>
      <c r="B196" s="3" t="s">
        <v>203</v>
      </c>
      <c r="C196" s="17" t="s">
        <v>4</v>
      </c>
      <c r="D196" s="7">
        <v>0</v>
      </c>
      <c r="E196" s="7">
        <v>0</v>
      </c>
      <c r="F196" s="7">
        <f t="shared" si="50"/>
        <v>0</v>
      </c>
      <c r="G196" s="10"/>
      <c r="H196" s="32"/>
      <c r="I196" s="32"/>
      <c r="J196" s="32"/>
      <c r="K196" s="32"/>
      <c r="L196" s="32"/>
      <c r="M196" s="32"/>
    </row>
    <row r="197" spans="1:13" ht="15.75">
      <c r="A197" s="24" t="s">
        <v>299</v>
      </c>
      <c r="B197" s="20" t="s">
        <v>204</v>
      </c>
      <c r="C197" s="17" t="s">
        <v>4</v>
      </c>
      <c r="D197" s="7">
        <v>74.614999999999995</v>
      </c>
      <c r="E197" s="7">
        <v>0</v>
      </c>
      <c r="F197" s="7">
        <f t="shared" si="50"/>
        <v>-74.614999999999995</v>
      </c>
      <c r="G197" s="10">
        <f t="shared" si="33"/>
        <v>-100</v>
      </c>
      <c r="H197" s="32"/>
      <c r="I197" s="32"/>
      <c r="J197" s="32"/>
      <c r="K197" s="32"/>
      <c r="L197" s="32"/>
      <c r="M197" s="32"/>
    </row>
    <row r="198" spans="1:13" ht="15.75">
      <c r="A198" s="24" t="s">
        <v>300</v>
      </c>
      <c r="B198" s="20" t="s">
        <v>133</v>
      </c>
      <c r="C198" s="17" t="s">
        <v>4</v>
      </c>
      <c r="D198" s="7">
        <v>1.71</v>
      </c>
      <c r="E198" s="7">
        <v>0</v>
      </c>
      <c r="F198" s="7">
        <f t="shared" si="50"/>
        <v>-1.71</v>
      </c>
      <c r="G198" s="10">
        <f t="shared" si="33"/>
        <v>-100</v>
      </c>
      <c r="H198" s="32"/>
      <c r="I198" s="32"/>
      <c r="J198" s="32"/>
      <c r="K198" s="32"/>
      <c r="L198" s="32"/>
      <c r="M198" s="32"/>
    </row>
    <row r="199" spans="1:13" ht="15.75" hidden="1">
      <c r="A199" s="24" t="s">
        <v>205</v>
      </c>
      <c r="B199" s="20" t="s">
        <v>206</v>
      </c>
      <c r="C199" s="17" t="s">
        <v>4</v>
      </c>
      <c r="D199" s="7">
        <v>0</v>
      </c>
      <c r="E199" s="7">
        <v>0</v>
      </c>
      <c r="F199" s="7">
        <f t="shared" si="50"/>
        <v>0</v>
      </c>
      <c r="G199" s="10"/>
      <c r="H199" s="32"/>
      <c r="I199" s="32"/>
      <c r="J199" s="32"/>
      <c r="K199" s="32"/>
      <c r="L199" s="32"/>
      <c r="M199" s="32"/>
    </row>
    <row r="200" spans="1:13" ht="15.75" hidden="1">
      <c r="A200" s="24" t="s">
        <v>207</v>
      </c>
      <c r="B200" s="20" t="s">
        <v>208</v>
      </c>
      <c r="C200" s="17" t="s">
        <v>4</v>
      </c>
      <c r="D200" s="7">
        <v>0</v>
      </c>
      <c r="E200" s="7">
        <v>0</v>
      </c>
      <c r="F200" s="7">
        <f t="shared" si="50"/>
        <v>0</v>
      </c>
      <c r="G200" s="10"/>
      <c r="H200" s="32"/>
      <c r="I200" s="32"/>
      <c r="J200" s="32"/>
      <c r="K200" s="32"/>
      <c r="L200" s="32"/>
      <c r="M200" s="32"/>
    </row>
    <row r="201" spans="1:13" ht="15.75" hidden="1" customHeight="1">
      <c r="A201" s="24" t="s">
        <v>209</v>
      </c>
      <c r="B201" s="20" t="s">
        <v>210</v>
      </c>
      <c r="C201" s="17" t="s">
        <v>4</v>
      </c>
      <c r="D201" s="7">
        <v>0</v>
      </c>
      <c r="E201" s="7">
        <v>0</v>
      </c>
      <c r="F201" s="7">
        <f t="shared" si="50"/>
        <v>0</v>
      </c>
      <c r="G201" s="10"/>
      <c r="H201" s="32"/>
      <c r="I201" s="32"/>
      <c r="J201" s="32"/>
      <c r="K201" s="32"/>
      <c r="L201" s="32"/>
      <c r="M201" s="32"/>
    </row>
    <row r="202" spans="1:13" ht="28.5" customHeight="1">
      <c r="A202" s="24" t="s">
        <v>301</v>
      </c>
      <c r="B202" s="20" t="s">
        <v>259</v>
      </c>
      <c r="C202" s="17" t="s">
        <v>4</v>
      </c>
      <c r="D202" s="7">
        <v>0</v>
      </c>
      <c r="E202" s="7">
        <v>41.497</v>
      </c>
      <c r="F202" s="7">
        <f t="shared" si="50"/>
        <v>41.497</v>
      </c>
      <c r="G202" s="10"/>
      <c r="H202" s="32"/>
      <c r="I202" s="32"/>
      <c r="J202" s="32"/>
      <c r="K202" s="32"/>
      <c r="L202" s="32"/>
      <c r="M202" s="32"/>
    </row>
    <row r="203" spans="1:13" ht="29.25" hidden="1" customHeight="1">
      <c r="A203" s="24" t="s">
        <v>211</v>
      </c>
      <c r="B203" s="20" t="s">
        <v>212</v>
      </c>
      <c r="C203" s="17" t="s">
        <v>4</v>
      </c>
      <c r="D203" s="7">
        <v>0</v>
      </c>
      <c r="E203" s="7">
        <v>0</v>
      </c>
      <c r="F203" s="7">
        <f t="shared" si="50"/>
        <v>0</v>
      </c>
      <c r="G203" s="10"/>
      <c r="H203" s="32"/>
      <c r="I203" s="32"/>
      <c r="J203" s="32"/>
      <c r="K203" s="32"/>
      <c r="L203" s="32"/>
      <c r="M203" s="32"/>
    </row>
    <row r="204" spans="1:13" ht="15.75">
      <c r="A204" s="24" t="s">
        <v>302</v>
      </c>
      <c r="B204" s="20" t="s">
        <v>213</v>
      </c>
      <c r="C204" s="17" t="s">
        <v>4</v>
      </c>
      <c r="D204" s="7">
        <v>18.5</v>
      </c>
      <c r="E204" s="7">
        <v>19.934000000000001</v>
      </c>
      <c r="F204" s="7">
        <f t="shared" si="50"/>
        <v>1.4340000000000011</v>
      </c>
      <c r="G204" s="10">
        <f t="shared" ref="G204:G222" si="51">F204/D204*100</f>
        <v>7.7513513513513574</v>
      </c>
      <c r="H204" s="32"/>
      <c r="I204" s="32"/>
      <c r="J204" s="32"/>
      <c r="K204" s="32"/>
      <c r="L204" s="32"/>
      <c r="M204" s="32"/>
    </row>
    <row r="205" spans="1:13" ht="15.75">
      <c r="A205" s="24" t="s">
        <v>303</v>
      </c>
      <c r="B205" s="20" t="s">
        <v>262</v>
      </c>
      <c r="C205" s="17" t="s">
        <v>4</v>
      </c>
      <c r="D205" s="7">
        <v>0</v>
      </c>
      <c r="E205" s="7">
        <v>180</v>
      </c>
      <c r="F205" s="7">
        <f t="shared" si="50"/>
        <v>180</v>
      </c>
      <c r="G205" s="10"/>
      <c r="H205" s="32"/>
      <c r="I205" s="32"/>
      <c r="J205" s="32"/>
      <c r="K205" s="32"/>
      <c r="L205" s="32"/>
      <c r="M205" s="32"/>
    </row>
    <row r="206" spans="1:13" ht="15.75" hidden="1">
      <c r="A206" s="24"/>
      <c r="B206" s="20"/>
      <c r="C206" s="17" t="s">
        <v>4</v>
      </c>
      <c r="D206" s="17"/>
      <c r="E206" s="17"/>
      <c r="F206" s="17"/>
      <c r="G206" s="10"/>
      <c r="H206" s="32"/>
      <c r="I206" s="32"/>
      <c r="J206" s="32"/>
      <c r="K206" s="32"/>
      <c r="L206" s="32"/>
      <c r="M206" s="32"/>
    </row>
    <row r="207" spans="1:13" ht="15.75">
      <c r="A207" s="30" t="s">
        <v>214</v>
      </c>
      <c r="B207" s="1" t="s">
        <v>215</v>
      </c>
      <c r="C207" s="30" t="s">
        <v>4</v>
      </c>
      <c r="D207" s="2">
        <f>D8+D137</f>
        <v>367118.41800000001</v>
      </c>
      <c r="E207" s="2">
        <f>E8+E137</f>
        <v>331500.70600000001</v>
      </c>
      <c r="F207" s="2">
        <f t="shared" ref="F207:F212" si="52">E207-D207</f>
        <v>-35617.712</v>
      </c>
      <c r="G207" s="27">
        <f t="shared" si="51"/>
        <v>-9.7019681535019036</v>
      </c>
      <c r="H207" s="32"/>
      <c r="I207" s="32"/>
      <c r="J207" s="32"/>
      <c r="K207" s="32"/>
      <c r="L207" s="32"/>
      <c r="M207" s="32"/>
    </row>
    <row r="208" spans="1:13" ht="15.75">
      <c r="A208" s="30" t="s">
        <v>216</v>
      </c>
      <c r="B208" s="1" t="s">
        <v>217</v>
      </c>
      <c r="C208" s="30" t="s">
        <v>4</v>
      </c>
      <c r="D208" s="7">
        <v>7349.96</v>
      </c>
      <c r="E208" s="7">
        <v>24679.315999999999</v>
      </c>
      <c r="F208" s="2">
        <f t="shared" si="52"/>
        <v>17329.356</v>
      </c>
      <c r="G208" s="27">
        <f t="shared" si="51"/>
        <v>235.77483414875729</v>
      </c>
      <c r="H208" s="32"/>
      <c r="I208" s="32"/>
      <c r="J208" s="32"/>
      <c r="K208" s="32"/>
      <c r="L208" s="32"/>
      <c r="M208" s="32"/>
    </row>
    <row r="209" spans="1:15" ht="15.75">
      <c r="A209" s="30" t="s">
        <v>218</v>
      </c>
      <c r="B209" s="1" t="s">
        <v>219</v>
      </c>
      <c r="C209" s="30" t="s">
        <v>4</v>
      </c>
      <c r="D209" s="7">
        <f>D207+D208</f>
        <v>374468.37800000003</v>
      </c>
      <c r="E209" s="7">
        <f>E207+E208</f>
        <v>356180.022</v>
      </c>
      <c r="F209" s="2">
        <f t="shared" si="52"/>
        <v>-18288.356000000029</v>
      </c>
      <c r="G209" s="27">
        <f t="shared" si="51"/>
        <v>-4.8838185209860443</v>
      </c>
      <c r="H209" s="32"/>
      <c r="I209" s="32"/>
      <c r="J209" s="32"/>
      <c r="K209" s="32"/>
      <c r="L209" s="32"/>
      <c r="M209" s="32"/>
    </row>
    <row r="210" spans="1:15" ht="15.75">
      <c r="A210" s="38" t="s">
        <v>220</v>
      </c>
      <c r="B210" s="39" t="s">
        <v>221</v>
      </c>
      <c r="C210" s="30" t="s">
        <v>121</v>
      </c>
      <c r="D210" s="7">
        <v>2796.96</v>
      </c>
      <c r="E210" s="7">
        <v>2660.4780000000001</v>
      </c>
      <c r="F210" s="2">
        <f t="shared" si="52"/>
        <v>-136.48199999999997</v>
      </c>
      <c r="G210" s="27">
        <f t="shared" si="51"/>
        <v>-4.8796550540586914</v>
      </c>
      <c r="H210" s="32"/>
      <c r="I210" s="32"/>
      <c r="J210" s="32"/>
      <c r="K210" s="32"/>
      <c r="L210" s="32"/>
      <c r="M210" s="32"/>
    </row>
    <row r="211" spans="1:15" ht="15.75">
      <c r="A211" s="38"/>
      <c r="B211" s="39"/>
      <c r="C211" s="30" t="s">
        <v>4</v>
      </c>
      <c r="D211" s="7">
        <f>D209</f>
        <v>374468.37800000003</v>
      </c>
      <c r="E211" s="7">
        <f>E209</f>
        <v>356180.022</v>
      </c>
      <c r="F211" s="2">
        <f t="shared" si="52"/>
        <v>-18288.356000000029</v>
      </c>
      <c r="G211" s="27">
        <f t="shared" si="51"/>
        <v>-4.8838185209860443</v>
      </c>
      <c r="H211" s="32"/>
      <c r="I211" s="32"/>
      <c r="J211" s="32"/>
      <c r="K211" s="32"/>
      <c r="L211" s="32"/>
      <c r="M211" s="32"/>
    </row>
    <row r="212" spans="1:15" ht="15.75">
      <c r="A212" s="30" t="s">
        <v>222</v>
      </c>
      <c r="B212" s="31" t="s">
        <v>223</v>
      </c>
      <c r="C212" s="30" t="s">
        <v>121</v>
      </c>
      <c r="D212" s="7">
        <v>3814.21</v>
      </c>
      <c r="E212" s="7">
        <v>3369.087</v>
      </c>
      <c r="F212" s="2">
        <f t="shared" si="52"/>
        <v>-445.12300000000005</v>
      </c>
      <c r="G212" s="27">
        <f t="shared" si="51"/>
        <v>-11.67012303989555</v>
      </c>
      <c r="H212" s="32"/>
      <c r="I212" s="32"/>
      <c r="J212" s="32"/>
      <c r="K212" s="32"/>
      <c r="L212" s="32"/>
      <c r="M212" s="32"/>
    </row>
    <row r="213" spans="1:15" ht="15.75">
      <c r="A213" s="38" t="s">
        <v>224</v>
      </c>
      <c r="B213" s="39" t="s">
        <v>225</v>
      </c>
      <c r="C213" s="30" t="s">
        <v>226</v>
      </c>
      <c r="D213" s="6">
        <f>D214/D212*100</f>
        <v>26.670005060025538</v>
      </c>
      <c r="E213" s="6">
        <f>E214/E212*100</f>
        <v>21.032671462624737</v>
      </c>
      <c r="F213" s="6">
        <v>26.89</v>
      </c>
      <c r="G213" s="27">
        <f t="shared" si="51"/>
        <v>100.82487775866306</v>
      </c>
      <c r="H213" s="32"/>
      <c r="I213" s="32"/>
      <c r="J213" s="32"/>
      <c r="K213" s="32"/>
      <c r="L213" s="32"/>
      <c r="M213" s="32"/>
    </row>
    <row r="214" spans="1:15" ht="15.75">
      <c r="A214" s="38"/>
      <c r="B214" s="39"/>
      <c r="C214" s="30" t="s">
        <v>121</v>
      </c>
      <c r="D214" s="2">
        <f>D212-D210</f>
        <v>1017.25</v>
      </c>
      <c r="E214" s="2">
        <f>E212-E210</f>
        <v>708.60899999999992</v>
      </c>
      <c r="F214" s="2">
        <f t="shared" ref="F214:F215" si="53">E214-D214</f>
        <v>-308.64100000000008</v>
      </c>
      <c r="G214" s="27">
        <f t="shared" si="51"/>
        <v>-30.340722536249697</v>
      </c>
      <c r="H214" s="32"/>
      <c r="I214" s="32"/>
      <c r="J214" s="32"/>
      <c r="K214" s="32"/>
      <c r="L214" s="32"/>
      <c r="M214" s="32"/>
    </row>
    <row r="215" spans="1:15" s="21" customFormat="1" ht="15.75">
      <c r="A215" s="30" t="s">
        <v>227</v>
      </c>
      <c r="B215" s="1" t="s">
        <v>228</v>
      </c>
      <c r="C215" s="30" t="s">
        <v>229</v>
      </c>
      <c r="D215" s="6">
        <f>D209/D210</f>
        <v>133.88406627195241</v>
      </c>
      <c r="E215" s="6">
        <f>E209/E210</f>
        <v>133.87820609679915</v>
      </c>
      <c r="F215" s="6">
        <f t="shared" si="53"/>
        <v>-5.8601751532592061E-3</v>
      </c>
      <c r="G215" s="27">
        <f t="shared" si="51"/>
        <v>-4.3770519647615925E-3</v>
      </c>
      <c r="H215" s="33"/>
      <c r="I215" s="33"/>
      <c r="J215" s="32"/>
      <c r="K215" s="33"/>
      <c r="L215" s="33"/>
      <c r="M215" s="33"/>
      <c r="O215" s="33"/>
    </row>
    <row r="216" spans="1:15" ht="15.75">
      <c r="A216" s="17"/>
      <c r="B216" s="3" t="s">
        <v>230</v>
      </c>
      <c r="C216" s="17"/>
      <c r="D216" s="6"/>
      <c r="E216" s="6"/>
      <c r="F216" s="6"/>
      <c r="G216" s="10"/>
      <c r="H216" s="32"/>
      <c r="I216" s="32"/>
      <c r="J216" s="32"/>
      <c r="K216" s="32"/>
      <c r="L216" s="32"/>
      <c r="M216" s="32"/>
    </row>
    <row r="217" spans="1:15" ht="31.5">
      <c r="A217" s="17">
        <v>7</v>
      </c>
      <c r="B217" s="3" t="s">
        <v>231</v>
      </c>
      <c r="C217" s="17" t="s">
        <v>232</v>
      </c>
      <c r="D217" s="4">
        <v>253</v>
      </c>
      <c r="E217" s="4">
        <f>E218+E219</f>
        <v>176</v>
      </c>
      <c r="F217" s="4">
        <v>253</v>
      </c>
      <c r="G217" s="10">
        <f t="shared" si="51"/>
        <v>100</v>
      </c>
      <c r="H217" s="32"/>
      <c r="I217" s="32"/>
      <c r="J217" s="32"/>
      <c r="K217" s="32"/>
      <c r="L217" s="32"/>
      <c r="M217" s="32"/>
    </row>
    <row r="218" spans="1:15" ht="15.75">
      <c r="A218" s="24" t="s">
        <v>233</v>
      </c>
      <c r="B218" s="3" t="s">
        <v>234</v>
      </c>
      <c r="C218" s="17" t="s">
        <v>232</v>
      </c>
      <c r="D218" s="4">
        <v>236</v>
      </c>
      <c r="E218" s="4">
        <v>170</v>
      </c>
      <c r="F218" s="4">
        <f t="shared" ref="F218:F222" si="54">E218-D218</f>
        <v>-66</v>
      </c>
      <c r="G218" s="10">
        <f t="shared" si="51"/>
        <v>-27.966101694915253</v>
      </c>
      <c r="H218" s="32"/>
      <c r="I218" s="32"/>
      <c r="J218" s="32"/>
      <c r="K218" s="32"/>
      <c r="L218" s="32"/>
      <c r="M218" s="32"/>
    </row>
    <row r="219" spans="1:15" ht="15.75">
      <c r="A219" s="24" t="s">
        <v>235</v>
      </c>
      <c r="B219" s="3" t="s">
        <v>236</v>
      </c>
      <c r="C219" s="17" t="s">
        <v>232</v>
      </c>
      <c r="D219" s="4">
        <v>17</v>
      </c>
      <c r="E219" s="4">
        <v>6</v>
      </c>
      <c r="F219" s="4">
        <f t="shared" si="54"/>
        <v>-11</v>
      </c>
      <c r="G219" s="10">
        <f t="shared" si="51"/>
        <v>-64.705882352941174</v>
      </c>
      <c r="H219" s="32"/>
      <c r="I219" s="32"/>
      <c r="J219" s="32"/>
      <c r="K219" s="32"/>
      <c r="L219" s="32"/>
      <c r="M219" s="32"/>
    </row>
    <row r="220" spans="1:15" ht="31.5">
      <c r="A220" s="24" t="s">
        <v>237</v>
      </c>
      <c r="B220" s="3" t="s">
        <v>238</v>
      </c>
      <c r="C220" s="17" t="s">
        <v>16</v>
      </c>
      <c r="D220" s="4">
        <f>(D88+D144)/D217*1000/5</f>
        <v>82684.71541501976</v>
      </c>
      <c r="E220" s="4">
        <f>(E88+E144)/E217*1000/5</f>
        <v>97275.782954545459</v>
      </c>
      <c r="F220" s="4">
        <f t="shared" si="54"/>
        <v>14591.067539525699</v>
      </c>
      <c r="G220" s="10">
        <f t="shared" si="51"/>
        <v>17.646632108834975</v>
      </c>
      <c r="H220" s="32"/>
      <c r="I220" s="32"/>
      <c r="J220" s="32"/>
      <c r="K220" s="32"/>
      <c r="L220" s="32"/>
      <c r="M220" s="32"/>
    </row>
    <row r="221" spans="1:15" ht="15.75">
      <c r="A221" s="24" t="s">
        <v>239</v>
      </c>
      <c r="B221" s="3" t="s">
        <v>234</v>
      </c>
      <c r="C221" s="17" t="s">
        <v>16</v>
      </c>
      <c r="D221" s="4">
        <f>D88/D218*1000/5</f>
        <v>80841.101694915254</v>
      </c>
      <c r="E221" s="4">
        <f>E88/E218*1000/5</f>
        <v>94242.325882352932</v>
      </c>
      <c r="F221" s="4">
        <f t="shared" si="54"/>
        <v>13401.224187437678</v>
      </c>
      <c r="G221" s="10">
        <f t="shared" si="51"/>
        <v>16.577240916399568</v>
      </c>
      <c r="H221" s="32"/>
      <c r="I221" s="32"/>
      <c r="J221" s="32"/>
      <c r="K221" s="32"/>
      <c r="L221" s="32"/>
      <c r="M221" s="32"/>
    </row>
    <row r="222" spans="1:15" ht="15.75">
      <c r="A222" s="24" t="s">
        <v>240</v>
      </c>
      <c r="B222" s="3" t="s">
        <v>236</v>
      </c>
      <c r="C222" s="17" t="s">
        <v>16</v>
      </c>
      <c r="D222" s="4">
        <f>D144/D219*1000/5</f>
        <v>108278.4117647059</v>
      </c>
      <c r="E222" s="4">
        <f>E144/E219*1000/5</f>
        <v>183223.73333333334</v>
      </c>
      <c r="F222" s="4">
        <f t="shared" si="54"/>
        <v>74945.321568627434</v>
      </c>
      <c r="G222" s="10">
        <f t="shared" si="51"/>
        <v>69.215386841365159</v>
      </c>
      <c r="H222" s="32"/>
      <c r="I222" s="32"/>
      <c r="J222" s="32"/>
      <c r="K222" s="32"/>
      <c r="L222" s="32"/>
      <c r="M222" s="32"/>
    </row>
    <row r="223" spans="1:15" ht="15.75">
      <c r="A223" s="14"/>
      <c r="B223" s="15"/>
      <c r="C223" s="16"/>
      <c r="J223" s="32"/>
    </row>
    <row r="224" spans="1:15">
      <c r="J224" s="32"/>
    </row>
    <row r="225" spans="1:10" ht="35.25" customHeight="1">
      <c r="A225" s="22"/>
      <c r="B225" s="51" t="s">
        <v>265</v>
      </c>
      <c r="C225" s="22"/>
      <c r="D225" s="52"/>
      <c r="E225" s="51" t="s">
        <v>266</v>
      </c>
      <c r="F225" s="29"/>
      <c r="J225" s="32"/>
    </row>
    <row r="226" spans="1:10" ht="17.25">
      <c r="A226" s="22"/>
      <c r="B226" s="22"/>
      <c r="C226" s="22"/>
      <c r="D226" s="52"/>
      <c r="E226" s="22"/>
      <c r="F226" s="29"/>
      <c r="J226" s="32"/>
    </row>
    <row r="227" spans="1:10" ht="17.25">
      <c r="A227" s="22"/>
      <c r="B227" s="51" t="s">
        <v>267</v>
      </c>
      <c r="C227" s="22"/>
      <c r="D227" s="52"/>
      <c r="E227" s="51" t="s">
        <v>268</v>
      </c>
      <c r="F227" s="29"/>
      <c r="J227" s="32"/>
    </row>
    <row r="228" spans="1:10" ht="33.75" customHeight="1">
      <c r="A228" s="22"/>
      <c r="B228" s="22"/>
      <c r="C228" s="22"/>
      <c r="D228" s="22"/>
      <c r="J228" s="32"/>
    </row>
    <row r="229" spans="1:10" ht="15.75" hidden="1">
      <c r="A229" s="22"/>
      <c r="B229" s="22"/>
      <c r="C229" s="22"/>
      <c r="D229" s="22"/>
      <c r="J229" s="32"/>
    </row>
    <row r="230" spans="1:10" ht="27" hidden="1" customHeight="1">
      <c r="A230" s="22"/>
      <c r="B230" s="22"/>
      <c r="C230" s="22"/>
      <c r="D230" s="22"/>
      <c r="J230" s="32"/>
    </row>
    <row r="231" spans="1:10" ht="15.75" hidden="1">
      <c r="A231" s="22"/>
      <c r="B231" s="22"/>
      <c r="C231" s="22"/>
      <c r="D231" s="22"/>
      <c r="J231" s="32"/>
    </row>
    <row r="232" spans="1:10" ht="16.5" hidden="1">
      <c r="A232" s="22"/>
      <c r="B232" s="28" t="s">
        <v>256</v>
      </c>
      <c r="C232" s="28"/>
      <c r="D232" s="28"/>
      <c r="E232" s="28" t="s">
        <v>257</v>
      </c>
      <c r="F232" s="28"/>
      <c r="J232" s="32"/>
    </row>
    <row r="233" spans="1:10" ht="15.75" hidden="1">
      <c r="A233" s="22"/>
      <c r="B233" s="22"/>
      <c r="C233" s="22"/>
      <c r="J233" s="32"/>
    </row>
    <row r="234" spans="1:10" ht="15.75">
      <c r="A234" s="34" t="s">
        <v>243</v>
      </c>
      <c r="B234" s="22"/>
      <c r="C234" s="22"/>
      <c r="J234" s="32"/>
    </row>
    <row r="235" spans="1:10" ht="15.75">
      <c r="A235" s="22"/>
      <c r="B235" s="22"/>
      <c r="C235" s="22"/>
      <c r="J235" s="32"/>
    </row>
    <row r="236" spans="1:10" ht="15.75">
      <c r="A236" s="22"/>
      <c r="B236" s="22"/>
      <c r="C236" s="22"/>
    </row>
    <row r="237" spans="1:10" ht="15.75">
      <c r="A237" s="22"/>
      <c r="B237" s="22"/>
      <c r="C237" s="22"/>
    </row>
    <row r="238" spans="1:10" ht="15.75">
      <c r="A238" s="22"/>
      <c r="B238" s="22"/>
      <c r="C238" s="22"/>
    </row>
    <row r="239" spans="1:10" ht="15.75">
      <c r="A239" s="22"/>
      <c r="B239" s="22"/>
      <c r="C239" s="22"/>
    </row>
    <row r="240" spans="1:10" ht="15.75">
      <c r="A240" s="22"/>
      <c r="B240" s="22"/>
      <c r="C240" s="22"/>
    </row>
    <row r="241" spans="1:3" ht="15.75">
      <c r="A241" s="22"/>
      <c r="B241" s="22"/>
      <c r="C241" s="22"/>
    </row>
  </sheetData>
  <mergeCells count="15">
    <mergeCell ref="A1:H1"/>
    <mergeCell ref="A2:H2"/>
    <mergeCell ref="A213:A214"/>
    <mergeCell ref="B213:B214"/>
    <mergeCell ref="D5:D6"/>
    <mergeCell ref="E5:E6"/>
    <mergeCell ref="F5:F6"/>
    <mergeCell ref="G5:G6"/>
    <mergeCell ref="A210:A211"/>
    <mergeCell ref="B210:B211"/>
    <mergeCell ref="A3:C3"/>
    <mergeCell ref="A4:A6"/>
    <mergeCell ref="B4:B6"/>
    <mergeCell ref="C4:C6"/>
    <mergeCell ref="D4:G4"/>
  </mergeCells>
  <pageMargins left="0.19685039370078741" right="0" top="0.35433070866141736" bottom="0.35433070866141736" header="0.31496062992125984" footer="0.31496062992125984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ERMEK</cp:lastModifiedBy>
  <cp:lastPrinted>2017-06-28T05:03:25Z</cp:lastPrinted>
  <dcterms:created xsi:type="dcterms:W3CDTF">2016-02-24T04:13:12Z</dcterms:created>
  <dcterms:modified xsi:type="dcterms:W3CDTF">2017-06-29T11:07:12Z</dcterms:modified>
</cp:coreProperties>
</file>