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0"/>
</workbook>
</file>

<file path=xl/calcChain.xml><?xml version="1.0" encoding="utf-8"?>
<calcChain xmlns="http://schemas.openxmlformats.org/spreadsheetml/2006/main">
  <c r="M69" i="1"/>
  <c r="L69"/>
  <c r="M68"/>
  <c r="L68"/>
  <c r="M67"/>
  <c r="L67"/>
  <c r="K66"/>
  <c r="M66" s="1"/>
  <c r="J66"/>
  <c r="L66" s="1"/>
  <c r="K63"/>
  <c r="J63"/>
  <c r="I63"/>
  <c r="H63"/>
  <c r="G63"/>
  <c r="G61" s="1"/>
  <c r="F63"/>
  <c r="E63"/>
  <c r="M63" s="1"/>
  <c r="D63"/>
  <c r="L63" s="1"/>
  <c r="M62"/>
  <c r="L62"/>
  <c r="K61"/>
  <c r="K60" s="1"/>
  <c r="I61"/>
  <c r="H61"/>
  <c r="F61"/>
  <c r="E61"/>
  <c r="D61"/>
  <c r="L61" s="1"/>
  <c r="M58"/>
  <c r="L58"/>
  <c r="M57"/>
  <c r="L57"/>
  <c r="N56"/>
  <c r="M56"/>
  <c r="L56"/>
  <c r="M55"/>
  <c r="N55" s="1"/>
  <c r="L55"/>
  <c r="M54"/>
  <c r="L54"/>
  <c r="M53"/>
  <c r="L53"/>
  <c r="M52"/>
  <c r="L52"/>
  <c r="M51"/>
  <c r="L51"/>
  <c r="M50"/>
  <c r="L50"/>
  <c r="N50" s="1"/>
  <c r="N49"/>
  <c r="M49"/>
  <c r="L49"/>
  <c r="N48"/>
  <c r="M48"/>
  <c r="L48"/>
  <c r="M47"/>
  <c r="N47" s="1"/>
  <c r="L47"/>
  <c r="M46"/>
  <c r="L46"/>
  <c r="N45"/>
  <c r="M45"/>
  <c r="L45"/>
  <c r="M44"/>
  <c r="N44" s="1"/>
  <c r="L44"/>
  <c r="M43"/>
  <c r="L43"/>
  <c r="N43" s="1"/>
  <c r="N42"/>
  <c r="M42"/>
  <c r="L42"/>
  <c r="N41"/>
  <c r="M41"/>
  <c r="L41"/>
  <c r="M40"/>
  <c r="N40" s="1"/>
  <c r="L40"/>
  <c r="M39"/>
  <c r="L39"/>
  <c r="N38"/>
  <c r="M38"/>
  <c r="L38"/>
  <c r="M37"/>
  <c r="N37" s="1"/>
  <c r="L37"/>
  <c r="M36"/>
  <c r="L36"/>
  <c r="N36" s="1"/>
  <c r="N35"/>
  <c r="M35"/>
  <c r="L35"/>
  <c r="M34"/>
  <c r="F34"/>
  <c r="D34"/>
  <c r="L34" s="1"/>
  <c r="N34" s="1"/>
  <c r="N33"/>
  <c r="M33"/>
  <c r="L33"/>
  <c r="N32"/>
  <c r="M32"/>
  <c r="L32"/>
  <c r="M31"/>
  <c r="N31" s="1"/>
  <c r="L31"/>
  <c r="M30"/>
  <c r="N30" s="1"/>
  <c r="L30"/>
  <c r="M29"/>
  <c r="L29"/>
  <c r="M28"/>
  <c r="N28" s="1"/>
  <c r="L28"/>
  <c r="M27"/>
  <c r="L27"/>
  <c r="N26"/>
  <c r="M26"/>
  <c r="L26"/>
  <c r="M25"/>
  <c r="N25" s="1"/>
  <c r="L25"/>
  <c r="M24"/>
  <c r="L24"/>
  <c r="N24" s="1"/>
  <c r="N23"/>
  <c r="M23"/>
  <c r="L23"/>
  <c r="N22"/>
  <c r="M22"/>
  <c r="L22"/>
  <c r="M21"/>
  <c r="L21"/>
  <c r="K20"/>
  <c r="J20"/>
  <c r="I20"/>
  <c r="M20" s="1"/>
  <c r="N20" s="1"/>
  <c r="G20"/>
  <c r="F20"/>
  <c r="L20" s="1"/>
  <c r="N19"/>
  <c r="M19"/>
  <c r="L19"/>
  <c r="N18"/>
  <c r="M18"/>
  <c r="L18"/>
  <c r="M17"/>
  <c r="N17" s="1"/>
  <c r="L17"/>
  <c r="M16"/>
  <c r="L16"/>
  <c r="N16" s="1"/>
  <c r="N15"/>
  <c r="M15"/>
  <c r="L15"/>
  <c r="N14"/>
  <c r="M14"/>
  <c r="L14"/>
  <c r="M13"/>
  <c r="N13" s="1"/>
  <c r="L13"/>
  <c r="L12"/>
  <c r="H12"/>
  <c r="G12"/>
  <c r="F12"/>
  <c r="E12"/>
  <c r="M12" s="1"/>
  <c r="N12" s="1"/>
  <c r="D12"/>
  <c r="M11"/>
  <c r="L11"/>
  <c r="N11" s="1"/>
  <c r="N10"/>
  <c r="M10"/>
  <c r="L10"/>
  <c r="N9"/>
  <c r="M9"/>
  <c r="L9"/>
  <c r="M8"/>
  <c r="N8" s="1"/>
  <c r="L8"/>
  <c r="K7"/>
  <c r="J7"/>
  <c r="I7"/>
  <c r="H7"/>
  <c r="H6" s="1"/>
  <c r="H59" s="1"/>
  <c r="H60" s="1"/>
  <c r="G7"/>
  <c r="F7"/>
  <c r="E7"/>
  <c r="M7" s="1"/>
  <c r="D7"/>
  <c r="D6" s="1"/>
  <c r="K6"/>
  <c r="K59" s="1"/>
  <c r="J6"/>
  <c r="J59" s="1"/>
  <c r="J60" s="1"/>
  <c r="I6"/>
  <c r="I59" s="1"/>
  <c r="G6"/>
  <c r="G59" s="1"/>
  <c r="G60" l="1"/>
  <c r="D59"/>
  <c r="I60"/>
  <c r="F6"/>
  <c r="F59" s="1"/>
  <c r="F60" s="1"/>
  <c r="M61"/>
  <c r="L7"/>
  <c r="N7" s="1"/>
  <c r="E6"/>
  <c r="E59" l="1"/>
  <c r="M6"/>
  <c r="L59"/>
  <c r="D60"/>
  <c r="L60" s="1"/>
  <c r="L6"/>
  <c r="M59" l="1"/>
  <c r="N59" s="1"/>
  <c r="E60"/>
  <c r="M60" s="1"/>
  <c r="N6"/>
</calcChain>
</file>

<file path=xl/sharedStrings.xml><?xml version="1.0" encoding="utf-8"?>
<sst xmlns="http://schemas.openxmlformats.org/spreadsheetml/2006/main" count="142" uniqueCount="82">
  <si>
    <t>Исполнение тарифной сметы Мангистауского филиала РГП "Казводхоз" за 2016г.</t>
  </si>
  <si>
    <t>№
п/п</t>
  </si>
  <si>
    <t xml:space="preserve">Наименование </t>
  </si>
  <si>
    <t>Ед.изм.</t>
  </si>
  <si>
    <t>Казба-Кызан-Акшымырау</t>
  </si>
  <si>
    <t>Акжигит-Майлы</t>
  </si>
  <si>
    <t>Баскудук-Беки</t>
  </si>
  <si>
    <t>Акшукур-С.Шапагатов</t>
  </si>
  <si>
    <t>ИТОГО ПЛАН</t>
  </si>
  <si>
    <t>ФАКТ</t>
  </si>
  <si>
    <t>% вып-я</t>
  </si>
  <si>
    <t>План</t>
  </si>
  <si>
    <t>Факт</t>
  </si>
  <si>
    <t>ПЛАН</t>
  </si>
  <si>
    <t>I</t>
  </si>
  <si>
    <t>Затраты на производства, обшее</t>
  </si>
  <si>
    <t>тыс.тенге</t>
  </si>
  <si>
    <t>Материальные расходы, обшее 
в том числе</t>
  </si>
  <si>
    <t>сырье и материалы</t>
  </si>
  <si>
    <t>ГСМ</t>
  </si>
  <si>
    <t>энергия</t>
  </si>
  <si>
    <t>запасные части</t>
  </si>
  <si>
    <t>Расходы на оплаты труда, обшее 
в том числе:</t>
  </si>
  <si>
    <t>оплата труда</t>
  </si>
  <si>
    <t>соц.отчисление</t>
  </si>
  <si>
    <t>соц.налог</t>
  </si>
  <si>
    <t>налоги</t>
  </si>
  <si>
    <t xml:space="preserve">Амортизация </t>
  </si>
  <si>
    <t>Командировочные расходы</t>
  </si>
  <si>
    <t>Текущий ремонт</t>
  </si>
  <si>
    <t>Прочее расходы в том числе;</t>
  </si>
  <si>
    <t>аренда помещений</t>
  </si>
  <si>
    <t>аренда транспорта</t>
  </si>
  <si>
    <t>дератизация, дезинфекция
дезинцекция</t>
  </si>
  <si>
    <t>Сан.гигиен.иследования</t>
  </si>
  <si>
    <t>техническая вода</t>
  </si>
  <si>
    <t>прочие расходы</t>
  </si>
  <si>
    <t>заключение э/экспертизы</t>
  </si>
  <si>
    <t>повышение квалификации</t>
  </si>
  <si>
    <t>услуги связи</t>
  </si>
  <si>
    <t>Страхование</t>
  </si>
  <si>
    <t>Охрана труда и ТБ</t>
  </si>
  <si>
    <t>Соблюдение пожарного безопасности</t>
  </si>
  <si>
    <t>II</t>
  </si>
  <si>
    <t>Расходы на АУП, обшее
в том числе</t>
  </si>
  <si>
    <t>услуги банка</t>
  </si>
  <si>
    <t>программное обеспечение</t>
  </si>
  <si>
    <t>тех.обслуживание</t>
  </si>
  <si>
    <t>коммунальные затраты</t>
  </si>
  <si>
    <t>консультационные услуги</t>
  </si>
  <si>
    <t>коммандировочные расходы</t>
  </si>
  <si>
    <t>Аудиторские услуги</t>
  </si>
  <si>
    <t>аренда помещении</t>
  </si>
  <si>
    <t>информационные услуги</t>
  </si>
  <si>
    <t>прочие материалы</t>
  </si>
  <si>
    <t>расходы по оплате проф.участников рынка ценных бумаг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</si>
  <si>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</si>
  <si>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</si>
  <si>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</si>
  <si>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</si>
  <si>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</si>
  <si>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</si>
  <si>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</si>
  <si>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оказания услуг</t>
  </si>
  <si>
    <t>тыс./м3</t>
  </si>
  <si>
    <t>VII</t>
  </si>
  <si>
    <t>Нормативные потери</t>
  </si>
  <si>
    <t>%</t>
  </si>
  <si>
    <t>VIII</t>
  </si>
  <si>
    <t>Тариф (без НДС)</t>
  </si>
  <si>
    <t>тенге/м3</t>
  </si>
  <si>
    <t>Среднесписочная численность работников, всего</t>
  </si>
  <si>
    <t>человек</t>
  </si>
  <si>
    <t>в том числе:</t>
  </si>
  <si>
    <t>производственного персонала</t>
  </si>
  <si>
    <t>административного персонала</t>
  </si>
  <si>
    <t>Директор</t>
  </si>
  <si>
    <t>Досщиев А.</t>
  </si>
  <si>
    <t>Главный бухгалтер</t>
  </si>
  <si>
    <t>Оразбаева С.</t>
  </si>
  <si>
    <t>Экономист</t>
  </si>
  <si>
    <t>Бихасимова Е.</t>
  </si>
</sst>
</file>

<file path=xl/styles.xml><?xml version="1.0" encoding="utf-8"?>
<styleSheet xmlns="http://schemas.openxmlformats.org/spreadsheetml/2006/main">
  <numFmts count="5">
    <numFmt numFmtId="43" formatCode="_-* #,##0.00\ _т_г_-;\-* #,##0.00\ _т_г_-;_-* &quot;-&quot;??\ _т_г_-;_-@_-"/>
    <numFmt numFmtId="164" formatCode="0.0"/>
    <numFmt numFmtId="165" formatCode="#,##0_р_."/>
    <numFmt numFmtId="166" formatCode="#,##0.00_р_."/>
    <numFmt numFmtId="167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5">
    <xf numFmtId="0" fontId="0" fillId="0" borderId="0" xfId="0"/>
    <xf numFmtId="0" fontId="2" fillId="2" borderId="0" xfId="0" applyFont="1" applyFill="1"/>
    <xf numFmtId="0" fontId="0" fillId="0" borderId="0" xfId="0" applyBorder="1"/>
    <xf numFmtId="2" fontId="6" fillId="0" borderId="0" xfId="2" applyNumberFormat="1" applyFont="1" applyFill="1" applyBorder="1" applyAlignment="1">
      <alignment vertical="center"/>
    </xf>
    <xf numFmtId="2" fontId="6" fillId="0" borderId="2" xfId="2" applyNumberFormat="1" applyFont="1" applyFill="1" applyBorder="1" applyAlignment="1">
      <alignment vertical="center"/>
    </xf>
    <xf numFmtId="2" fontId="6" fillId="0" borderId="4" xfId="2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2" fontId="10" fillId="0" borderId="5" xfId="0" applyNumberFormat="1" applyFont="1" applyBorder="1"/>
    <xf numFmtId="2" fontId="8" fillId="2" borderId="5" xfId="1" applyNumberFormat="1" applyFont="1" applyFill="1" applyBorder="1" applyAlignment="1">
      <alignment horizontal="center" vertical="center"/>
    </xf>
    <xf numFmtId="2" fontId="8" fillId="0" borderId="5" xfId="0" applyNumberFormat="1" applyFont="1" applyBorder="1"/>
    <xf numFmtId="0" fontId="7" fillId="0" borderId="6" xfId="0" applyFont="1" applyBorder="1"/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4" fontId="10" fillId="2" borderId="5" xfId="1" applyNumberFormat="1" applyFont="1" applyFill="1" applyBorder="1" applyAlignment="1">
      <alignment horizontal="center" vertical="center"/>
    </xf>
    <xf numFmtId="2" fontId="7" fillId="0" borderId="5" xfId="0" applyNumberFormat="1" applyFont="1" applyBorder="1"/>
    <xf numFmtId="164" fontId="7" fillId="0" borderId="6" xfId="0" applyNumberFormat="1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5" xfId="0" applyFont="1" applyBorder="1"/>
    <xf numFmtId="0" fontId="7" fillId="2" borderId="3" xfId="0" applyFont="1" applyFill="1" applyBorder="1"/>
    <xf numFmtId="2" fontId="7" fillId="2" borderId="5" xfId="0" applyNumberFormat="1" applyFont="1" applyFill="1" applyBorder="1"/>
    <xf numFmtId="4" fontId="9" fillId="2" borderId="5" xfId="1" applyNumberFormat="1" applyFont="1" applyFill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0" borderId="5" xfId="0" applyNumberFormat="1" applyFont="1" applyBorder="1"/>
    <xf numFmtId="0" fontId="7" fillId="0" borderId="7" xfId="0" applyFont="1" applyBorder="1"/>
    <xf numFmtId="0" fontId="7" fillId="2" borderId="7" xfId="0" applyFont="1" applyFill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2" fontId="7" fillId="0" borderId="3" xfId="0" applyNumberFormat="1" applyFont="1" applyBorder="1"/>
    <xf numFmtId="0" fontId="0" fillId="2" borderId="5" xfId="0" applyFill="1" applyBorder="1"/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2" fontId="10" fillId="2" borderId="3" xfId="0" applyNumberFormat="1" applyFont="1" applyFill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7" fillId="2" borderId="0" xfId="0" applyNumberFormat="1" applyFont="1" applyFill="1" applyBorder="1"/>
    <xf numFmtId="0" fontId="7" fillId="0" borderId="6" xfId="0" applyFont="1" applyFill="1" applyBorder="1"/>
    <xf numFmtId="2" fontId="7" fillId="0" borderId="0" xfId="0" applyNumberFormat="1" applyFont="1" applyFill="1" applyBorder="1"/>
    <xf numFmtId="0" fontId="7" fillId="0" borderId="3" xfId="0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8" xfId="0" applyNumberFormat="1" applyFont="1" applyBorder="1"/>
    <xf numFmtId="2" fontId="7" fillId="2" borderId="8" xfId="0" applyNumberFormat="1" applyFont="1" applyFill="1" applyBorder="1"/>
    <xf numFmtId="4" fontId="9" fillId="2" borderId="1" xfId="1" applyNumberFormat="1" applyFont="1" applyFill="1" applyBorder="1" applyAlignment="1">
      <alignment horizontal="center" vertical="center"/>
    </xf>
    <xf numFmtId="0" fontId="0" fillId="0" borderId="5" xfId="0" applyBorder="1"/>
    <xf numFmtId="0" fontId="10" fillId="0" borderId="6" xfId="0" applyFont="1" applyBorder="1"/>
    <xf numFmtId="0" fontId="10" fillId="0" borderId="5" xfId="0" applyFont="1" applyFill="1" applyBorder="1"/>
    <xf numFmtId="0" fontId="10" fillId="3" borderId="5" xfId="0" applyFont="1" applyFill="1" applyBorder="1"/>
    <xf numFmtId="2" fontId="10" fillId="0" borderId="5" xfId="0" applyNumberFormat="1" applyFont="1" applyFill="1" applyBorder="1"/>
    <xf numFmtId="2" fontId="10" fillId="2" borderId="5" xfId="0" applyNumberFormat="1" applyFont="1" applyFill="1" applyBorder="1"/>
    <xf numFmtId="0" fontId="10" fillId="0" borderId="8" xfId="0" applyFont="1" applyFill="1" applyBorder="1"/>
    <xf numFmtId="4" fontId="10" fillId="0" borderId="8" xfId="0" applyNumberFormat="1" applyFont="1" applyFill="1" applyBorder="1"/>
    <xf numFmtId="0" fontId="10" fillId="0" borderId="0" xfId="0" applyFont="1" applyFill="1" applyBorder="1"/>
    <xf numFmtId="2" fontId="10" fillId="2" borderId="8" xfId="0" applyNumberFormat="1" applyFont="1" applyFill="1" applyBorder="1"/>
    <xf numFmtId="0" fontId="10" fillId="0" borderId="1" xfId="0" applyFont="1" applyBorder="1"/>
    <xf numFmtId="0" fontId="10" fillId="0" borderId="3" xfId="0" applyFont="1" applyBorder="1"/>
    <xf numFmtId="0" fontId="10" fillId="0" borderId="8" xfId="0" applyFont="1" applyBorder="1"/>
    <xf numFmtId="0" fontId="10" fillId="2" borderId="5" xfId="0" applyFont="1" applyFill="1" applyBorder="1"/>
    <xf numFmtId="0" fontId="10" fillId="0" borderId="5" xfId="0" applyFont="1" applyFill="1" applyBorder="1" applyAlignment="1">
      <alignment vertical="center"/>
    </xf>
    <xf numFmtId="4" fontId="3" fillId="2" borderId="5" xfId="0" applyNumberFormat="1" applyFont="1" applyFill="1" applyBorder="1"/>
    <xf numFmtId="4" fontId="7" fillId="0" borderId="5" xfId="0" applyNumberFormat="1" applyFont="1" applyBorder="1"/>
    <xf numFmtId="164" fontId="7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7" fillId="2" borderId="4" xfId="0" applyNumberFormat="1" applyFont="1" applyFill="1" applyBorder="1"/>
    <xf numFmtId="0" fontId="10" fillId="0" borderId="9" xfId="0" applyFont="1" applyBorder="1"/>
    <xf numFmtId="2" fontId="10" fillId="0" borderId="8" xfId="0" applyNumberFormat="1" applyFont="1" applyBorder="1"/>
    <xf numFmtId="2" fontId="10" fillId="0" borderId="5" xfId="0" applyNumberFormat="1" applyFont="1" applyFill="1" applyBorder="1" applyAlignment="1">
      <alignment vertical="center"/>
    </xf>
    <xf numFmtId="165" fontId="10" fillId="0" borderId="6" xfId="0" applyNumberFormat="1" applyFont="1" applyBorder="1"/>
    <xf numFmtId="2" fontId="10" fillId="2" borderId="4" xfId="0" applyNumberFormat="1" applyFont="1" applyFill="1" applyBorder="1"/>
    <xf numFmtId="4" fontId="7" fillId="2" borderId="5" xfId="1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vertical="center"/>
    </xf>
    <xf numFmtId="2" fontId="10" fillId="2" borderId="2" xfId="0" applyNumberFormat="1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2" fontId="10" fillId="2" borderId="2" xfId="0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5" xfId="0" applyFont="1" applyFill="1" applyBorder="1"/>
    <xf numFmtId="164" fontId="7" fillId="0" borderId="5" xfId="0" applyNumberFormat="1" applyFont="1" applyBorder="1"/>
    <xf numFmtId="164" fontId="7" fillId="2" borderId="3" xfId="0" applyNumberFormat="1" applyFont="1" applyFill="1" applyBorder="1"/>
    <xf numFmtId="0" fontId="7" fillId="2" borderId="10" xfId="0" applyFont="1" applyFill="1" applyBorder="1"/>
    <xf numFmtId="2" fontId="7" fillId="2" borderId="11" xfId="0" applyNumberFormat="1" applyFont="1" applyFill="1" applyBorder="1"/>
    <xf numFmtId="4" fontId="9" fillId="0" borderId="5" xfId="1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right"/>
    </xf>
    <xf numFmtId="164" fontId="7" fillId="2" borderId="2" xfId="0" applyNumberFormat="1" applyFont="1" applyFill="1" applyBorder="1"/>
    <xf numFmtId="2" fontId="7" fillId="2" borderId="2" xfId="0" applyNumberFormat="1" applyFont="1" applyFill="1" applyBorder="1"/>
    <xf numFmtId="0" fontId="7" fillId="0" borderId="3" xfId="0" applyFont="1" applyFill="1" applyBorder="1"/>
    <xf numFmtId="0" fontId="7" fillId="0" borderId="4" xfId="0" applyFont="1" applyBorder="1"/>
    <xf numFmtId="0" fontId="7" fillId="0" borderId="0" xfId="0" applyFont="1" applyFill="1" applyBorder="1"/>
    <xf numFmtId="2" fontId="7" fillId="0" borderId="8" xfId="0" applyNumberFormat="1" applyFont="1" applyFill="1" applyBorder="1"/>
    <xf numFmtId="2" fontId="7" fillId="2" borderId="12" xfId="0" applyNumberFormat="1" applyFont="1" applyFill="1" applyBorder="1"/>
    <xf numFmtId="2" fontId="7" fillId="2" borderId="3" xfId="0" applyNumberFormat="1" applyFont="1" applyFill="1" applyBorder="1"/>
    <xf numFmtId="0" fontId="7" fillId="0" borderId="2" xfId="0" applyFont="1" applyFill="1" applyBorder="1"/>
    <xf numFmtId="0" fontId="7" fillId="0" borderId="7" xfId="0" applyFont="1" applyFill="1" applyBorder="1"/>
    <xf numFmtId="0" fontId="7" fillId="0" borderId="5" xfId="0" applyFont="1" applyFill="1" applyBorder="1" applyAlignment="1">
      <alignment wrapText="1"/>
    </xf>
    <xf numFmtId="2" fontId="7" fillId="2" borderId="13" xfId="0" applyNumberFormat="1" applyFont="1" applyFill="1" applyBorder="1"/>
    <xf numFmtId="0" fontId="10" fillId="0" borderId="6" xfId="0" applyFont="1" applyBorder="1" applyAlignment="1"/>
    <xf numFmtId="4" fontId="10" fillId="0" borderId="6" xfId="0" applyNumberFormat="1" applyFont="1" applyBorder="1" applyAlignment="1"/>
    <xf numFmtId="2" fontId="10" fillId="0" borderId="6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/>
    <xf numFmtId="4" fontId="10" fillId="0" borderId="5" xfId="0" applyNumberFormat="1" applyFont="1" applyBorder="1" applyAlignment="1"/>
    <xf numFmtId="4" fontId="10" fillId="0" borderId="5" xfId="0" applyNumberFormat="1" applyFont="1" applyBorder="1"/>
    <xf numFmtId="2" fontId="10" fillId="0" borderId="7" xfId="0" applyNumberFormat="1" applyFont="1" applyBorder="1"/>
    <xf numFmtId="4" fontId="10" fillId="0" borderId="6" xfId="0" applyNumberFormat="1" applyFont="1" applyBorder="1"/>
    <xf numFmtId="4" fontId="10" fillId="0" borderId="3" xfId="0" applyNumberFormat="1" applyFont="1" applyBorder="1"/>
    <xf numFmtId="2" fontId="10" fillId="0" borderId="3" xfId="0" applyNumberFormat="1" applyFont="1" applyBorder="1"/>
    <xf numFmtId="0" fontId="10" fillId="0" borderId="1" xfId="0" applyFont="1" applyBorder="1" applyAlignment="1">
      <alignment horizontal="left" vertical="center"/>
    </xf>
    <xf numFmtId="164" fontId="10" fillId="0" borderId="5" xfId="0" applyNumberFormat="1" applyFont="1" applyBorder="1"/>
    <xf numFmtId="2" fontId="6" fillId="2" borderId="5" xfId="2" applyNumberFormat="1" applyFont="1" applyFill="1" applyBorder="1" applyAlignment="1">
      <alignment horizontal="left" vertical="center" wrapText="1"/>
    </xf>
    <xf numFmtId="2" fontId="6" fillId="2" borderId="5" xfId="2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167" fontId="9" fillId="2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167" fontId="9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2" fontId="10" fillId="2" borderId="5" xfId="1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2" fontId="6" fillId="0" borderId="6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topLeftCell="A39" workbookViewId="0">
      <selection activeCell="N7" sqref="N7"/>
    </sheetView>
  </sheetViews>
  <sheetFormatPr defaultRowHeight="15"/>
  <cols>
    <col min="1" max="1" width="4.140625" customWidth="1"/>
    <col min="2" max="2" width="34.140625" customWidth="1"/>
    <col min="4" max="4" width="11" customWidth="1"/>
    <col min="5" max="5" width="10.28515625" customWidth="1"/>
    <col min="6" max="6" width="11.28515625" customWidth="1"/>
    <col min="7" max="7" width="11" customWidth="1"/>
    <col min="8" max="8" width="10.28515625" customWidth="1"/>
    <col min="9" max="9" width="10" customWidth="1"/>
    <col min="10" max="10" width="10.7109375" customWidth="1"/>
    <col min="11" max="11" width="10.85546875" customWidth="1"/>
    <col min="12" max="13" width="9.5703125" bestFit="1" customWidth="1"/>
  </cols>
  <sheetData>
    <row r="1" spans="1:14" ht="15.75">
      <c r="B1" s="1"/>
      <c r="C1" s="146" t="s">
        <v>0</v>
      </c>
      <c r="D1" s="146"/>
      <c r="E1" s="146"/>
      <c r="F1" s="146"/>
      <c r="G1" s="146"/>
      <c r="H1" s="146"/>
      <c r="I1" s="146"/>
      <c r="J1" s="146"/>
      <c r="K1" s="146"/>
    </row>
    <row r="2" spans="1:14">
      <c r="B2" s="1"/>
      <c r="C2" s="1"/>
      <c r="J2" s="2"/>
      <c r="K2" s="2"/>
      <c r="L2" s="2"/>
    </row>
    <row r="3" spans="1:14">
      <c r="J3" s="3"/>
      <c r="K3" s="3"/>
      <c r="L3" s="3"/>
    </row>
    <row r="4" spans="1:14">
      <c r="A4" s="147" t="s">
        <v>1</v>
      </c>
      <c r="B4" s="149" t="s">
        <v>2</v>
      </c>
      <c r="C4" s="149" t="s">
        <v>3</v>
      </c>
      <c r="D4" s="151" t="s">
        <v>4</v>
      </c>
      <c r="E4" s="152"/>
      <c r="F4" s="153" t="s">
        <v>5</v>
      </c>
      <c r="G4" s="154"/>
      <c r="H4" s="151" t="s">
        <v>6</v>
      </c>
      <c r="I4" s="152"/>
      <c r="J4" s="4" t="s">
        <v>7</v>
      </c>
      <c r="K4" s="5"/>
      <c r="L4" s="138" t="s">
        <v>8</v>
      </c>
      <c r="M4" s="140" t="s">
        <v>9</v>
      </c>
      <c r="N4" s="141" t="s">
        <v>10</v>
      </c>
    </row>
    <row r="5" spans="1:14">
      <c r="A5" s="148"/>
      <c r="B5" s="150"/>
      <c r="C5" s="150"/>
      <c r="D5" s="6" t="s">
        <v>11</v>
      </c>
      <c r="E5" s="7" t="s">
        <v>12</v>
      </c>
      <c r="F5" s="6" t="s">
        <v>11</v>
      </c>
      <c r="G5" s="8" t="s">
        <v>12</v>
      </c>
      <c r="H5" s="6" t="s">
        <v>11</v>
      </c>
      <c r="I5" s="8" t="s">
        <v>12</v>
      </c>
      <c r="J5" s="9" t="s">
        <v>13</v>
      </c>
      <c r="K5" s="9" t="s">
        <v>9</v>
      </c>
      <c r="L5" s="139"/>
      <c r="M5" s="140"/>
      <c r="N5" s="141"/>
    </row>
    <row r="6" spans="1:14">
      <c r="A6" s="10" t="s">
        <v>14</v>
      </c>
      <c r="B6" s="11" t="s">
        <v>15</v>
      </c>
      <c r="C6" s="12" t="s">
        <v>16</v>
      </c>
      <c r="D6" s="13">
        <f t="shared" ref="D6:K6" si="0">D7+D12+D17+D18++D19+D20+D30+D31+D32+D33</f>
        <v>25104.219999999998</v>
      </c>
      <c r="E6" s="13">
        <f t="shared" si="0"/>
        <v>37236</v>
      </c>
      <c r="F6" s="13">
        <f t="shared" si="0"/>
        <v>24652.760000000002</v>
      </c>
      <c r="G6" s="13">
        <f t="shared" si="0"/>
        <v>32474.9</v>
      </c>
      <c r="H6" s="13">
        <f t="shared" si="0"/>
        <v>10752.740000000002</v>
      </c>
      <c r="I6" s="13">
        <f t="shared" si="0"/>
        <v>8838</v>
      </c>
      <c r="J6" s="13">
        <f t="shared" si="0"/>
        <v>29608.54</v>
      </c>
      <c r="K6" s="13">
        <f t="shared" si="0"/>
        <v>10114.27</v>
      </c>
      <c r="L6" s="135">
        <f>D6+F6+H6+J6</f>
        <v>90118.260000000009</v>
      </c>
      <c r="M6" s="13">
        <f>E6+G6+I6+K6</f>
        <v>88663.17</v>
      </c>
      <c r="N6" s="13">
        <f>M6*100/L6</f>
        <v>98.38535497689368</v>
      </c>
    </row>
    <row r="7" spans="1:14" ht="51" customHeight="1">
      <c r="A7" s="16">
        <v>1</v>
      </c>
      <c r="B7" s="17" t="s">
        <v>17</v>
      </c>
      <c r="C7" s="18" t="s">
        <v>16</v>
      </c>
      <c r="D7" s="19">
        <f>D8+D9+D10+D11</f>
        <v>3153</v>
      </c>
      <c r="E7" s="20">
        <f>E8+E9+E10+E11</f>
        <v>5945</v>
      </c>
      <c r="F7" s="21">
        <f>F8+F9+F10</f>
        <v>2006</v>
      </c>
      <c r="G7" s="20">
        <f>G8+G9+G10+G11</f>
        <v>5286</v>
      </c>
      <c r="H7" s="21">
        <f>H8+H9+H10+H11</f>
        <v>675</v>
      </c>
      <c r="I7" s="21">
        <f>I8+I9+I10+I11</f>
        <v>1399</v>
      </c>
      <c r="J7" s="22">
        <f>J8+J9+J10</f>
        <v>4947.2299999999996</v>
      </c>
      <c r="K7" s="22">
        <f>K8+K9+K10</f>
        <v>519</v>
      </c>
      <c r="L7" s="135">
        <f t="shared" ref="L7:M68" si="1">D7+F7+H7+J7</f>
        <v>10781.23</v>
      </c>
      <c r="M7" s="136">
        <f t="shared" si="1"/>
        <v>13149</v>
      </c>
      <c r="N7" s="137">
        <f t="shared" ref="N7:N59" si="2">M7*100/L7</f>
        <v>121.96196537871839</v>
      </c>
    </row>
    <row r="8" spans="1:14">
      <c r="A8" s="24">
        <v>1.1000000000000001</v>
      </c>
      <c r="B8" s="25" t="s">
        <v>18</v>
      </c>
      <c r="C8" s="26" t="s">
        <v>16</v>
      </c>
      <c r="D8" s="27">
        <v>478</v>
      </c>
      <c r="E8" s="28">
        <v>1343</v>
      </c>
      <c r="F8" s="23">
        <v>490</v>
      </c>
      <c r="G8" s="29">
        <v>1754</v>
      </c>
      <c r="H8" s="23">
        <v>162</v>
      </c>
      <c r="I8" s="23">
        <v>487</v>
      </c>
      <c r="J8" s="30">
        <v>3358.68</v>
      </c>
      <c r="K8" s="30">
        <v>375</v>
      </c>
      <c r="L8" s="31">
        <f t="shared" si="1"/>
        <v>4488.68</v>
      </c>
      <c r="M8" s="32">
        <f t="shared" si="1"/>
        <v>3959</v>
      </c>
      <c r="N8" s="23">
        <f t="shared" si="2"/>
        <v>88.19964889455251</v>
      </c>
    </row>
    <row r="9" spans="1:14">
      <c r="A9" s="16">
        <v>1.2</v>
      </c>
      <c r="B9" s="33" t="s">
        <v>19</v>
      </c>
      <c r="C9" s="27" t="s">
        <v>16</v>
      </c>
      <c r="D9" s="16">
        <v>860</v>
      </c>
      <c r="E9" s="34">
        <v>1096</v>
      </c>
      <c r="F9" s="35">
        <v>630</v>
      </c>
      <c r="G9" s="36">
        <v>1380</v>
      </c>
      <c r="H9" s="16">
        <v>270</v>
      </c>
      <c r="I9" s="35">
        <v>430</v>
      </c>
      <c r="J9" s="30">
        <v>1450.4</v>
      </c>
      <c r="K9" s="30">
        <v>144</v>
      </c>
      <c r="L9" s="31">
        <f t="shared" si="1"/>
        <v>3210.4</v>
      </c>
      <c r="M9" s="32">
        <f t="shared" si="1"/>
        <v>3050</v>
      </c>
      <c r="N9" s="23">
        <f t="shared" si="2"/>
        <v>95.003737851981057</v>
      </c>
    </row>
    <row r="10" spans="1:14">
      <c r="A10" s="16">
        <v>1.3</v>
      </c>
      <c r="B10" s="33" t="s">
        <v>20</v>
      </c>
      <c r="C10" s="27" t="s">
        <v>16</v>
      </c>
      <c r="D10" s="16">
        <v>1630</v>
      </c>
      <c r="E10" s="34">
        <v>3161</v>
      </c>
      <c r="F10" s="35">
        <v>886</v>
      </c>
      <c r="G10" s="36">
        <v>1861</v>
      </c>
      <c r="H10" s="16">
        <v>187</v>
      </c>
      <c r="I10" s="23">
        <v>420</v>
      </c>
      <c r="J10" s="30">
        <v>138.15</v>
      </c>
      <c r="K10" s="30"/>
      <c r="L10" s="31">
        <f t="shared" si="1"/>
        <v>2841.15</v>
      </c>
      <c r="M10" s="32">
        <f t="shared" si="1"/>
        <v>5442</v>
      </c>
      <c r="N10" s="23">
        <f t="shared" si="2"/>
        <v>191.54215722506731</v>
      </c>
    </row>
    <row r="11" spans="1:14">
      <c r="A11" s="16">
        <v>1.4</v>
      </c>
      <c r="B11" s="33" t="s">
        <v>21</v>
      </c>
      <c r="C11" s="27" t="s">
        <v>16</v>
      </c>
      <c r="D11" s="16">
        <v>185</v>
      </c>
      <c r="E11" s="34">
        <v>345</v>
      </c>
      <c r="F11" s="35"/>
      <c r="G11" s="36">
        <v>291</v>
      </c>
      <c r="H11" s="16">
        <v>56</v>
      </c>
      <c r="I11" s="37">
        <v>62</v>
      </c>
      <c r="J11" s="38"/>
      <c r="K11" s="38"/>
      <c r="L11" s="31">
        <f t="shared" si="1"/>
        <v>241</v>
      </c>
      <c r="M11" s="32">
        <f t="shared" si="1"/>
        <v>698</v>
      </c>
      <c r="N11" s="23">
        <f t="shared" si="2"/>
        <v>289.62655601659753</v>
      </c>
    </row>
    <row r="12" spans="1:14" ht="57" customHeight="1">
      <c r="A12" s="8">
        <v>2</v>
      </c>
      <c r="B12" s="39" t="s">
        <v>22</v>
      </c>
      <c r="C12" s="40" t="s">
        <v>16</v>
      </c>
      <c r="D12" s="41">
        <f>D13+D14+D15</f>
        <v>14128.460000000001</v>
      </c>
      <c r="E12" s="42">
        <f>E13+E14+E15</f>
        <v>18081</v>
      </c>
      <c r="F12" s="41">
        <f>F13+F14+F15</f>
        <v>14989.550000000001</v>
      </c>
      <c r="G12" s="43">
        <f>G13+G14+G15+G16</f>
        <v>17586.400000000001</v>
      </c>
      <c r="H12" s="40">
        <f>H13+H14+H15</f>
        <v>9077.7400000000016</v>
      </c>
      <c r="I12" s="40">
        <v>4592</v>
      </c>
      <c r="J12" s="22">
        <v>8702.2199999999993</v>
      </c>
      <c r="K12" s="22">
        <v>7003.07</v>
      </c>
      <c r="L12" s="14">
        <f t="shared" si="1"/>
        <v>46897.97</v>
      </c>
      <c r="M12" s="44">
        <f t="shared" si="1"/>
        <v>47262.47</v>
      </c>
      <c r="N12" s="23">
        <f t="shared" si="2"/>
        <v>100.77721914189462</v>
      </c>
    </row>
    <row r="13" spans="1:14">
      <c r="A13" s="27">
        <v>2.1</v>
      </c>
      <c r="B13" s="27" t="s">
        <v>23</v>
      </c>
      <c r="C13" s="27" t="s">
        <v>16</v>
      </c>
      <c r="D13" s="45">
        <v>12890.29</v>
      </c>
      <c r="E13" s="46">
        <v>16344</v>
      </c>
      <c r="F13" s="47">
        <v>13639.29</v>
      </c>
      <c r="G13" s="48">
        <v>15811.4</v>
      </c>
      <c r="H13" s="49">
        <v>8260</v>
      </c>
      <c r="I13" s="50">
        <v>4106</v>
      </c>
      <c r="J13" s="30">
        <v>7239.8</v>
      </c>
      <c r="K13" s="30">
        <v>6274.77</v>
      </c>
      <c r="L13" s="31">
        <f t="shared" si="1"/>
        <v>42029.380000000005</v>
      </c>
      <c r="M13" s="32">
        <f t="shared" si="1"/>
        <v>42536.17</v>
      </c>
      <c r="N13" s="23">
        <f t="shared" si="2"/>
        <v>101.20579937177278</v>
      </c>
    </row>
    <row r="14" spans="1:14">
      <c r="A14" s="27">
        <v>2.2999999999999998</v>
      </c>
      <c r="B14" s="27" t="s">
        <v>24</v>
      </c>
      <c r="C14" s="27" t="s">
        <v>16</v>
      </c>
      <c r="D14" s="23">
        <v>542.1</v>
      </c>
      <c r="E14" s="23">
        <v>896</v>
      </c>
      <c r="F14" s="23">
        <v>736.5</v>
      </c>
      <c r="G14" s="29">
        <v>932</v>
      </c>
      <c r="H14" s="27">
        <v>371.7</v>
      </c>
      <c r="I14" s="27">
        <v>183</v>
      </c>
      <c r="J14" s="30">
        <v>325.79000000000002</v>
      </c>
      <c r="K14" s="30">
        <v>276</v>
      </c>
      <c r="L14" s="31">
        <f t="shared" si="1"/>
        <v>1976.09</v>
      </c>
      <c r="M14" s="32">
        <f t="shared" si="1"/>
        <v>2287</v>
      </c>
      <c r="N14" s="23">
        <f t="shared" si="2"/>
        <v>115.73359512977649</v>
      </c>
    </row>
    <row r="15" spans="1:14">
      <c r="A15" s="27">
        <v>2.2000000000000002</v>
      </c>
      <c r="B15" s="51" t="s">
        <v>25</v>
      </c>
      <c r="C15" s="26" t="s">
        <v>16</v>
      </c>
      <c r="D15" s="52">
        <v>696.07</v>
      </c>
      <c r="E15" s="53">
        <v>841</v>
      </c>
      <c r="F15" s="54">
        <v>613.76</v>
      </c>
      <c r="G15" s="55">
        <v>539</v>
      </c>
      <c r="H15" s="26">
        <v>446.04</v>
      </c>
      <c r="I15" s="54">
        <v>210</v>
      </c>
      <c r="J15" s="56">
        <v>390.95</v>
      </c>
      <c r="K15" s="56">
        <v>386</v>
      </c>
      <c r="L15" s="31">
        <f t="shared" si="1"/>
        <v>2146.8199999999997</v>
      </c>
      <c r="M15" s="32">
        <f t="shared" si="1"/>
        <v>1976</v>
      </c>
      <c r="N15" s="23">
        <f t="shared" si="2"/>
        <v>92.04311493278432</v>
      </c>
    </row>
    <row r="16" spans="1:14">
      <c r="A16" s="27">
        <v>2.2999999999999998</v>
      </c>
      <c r="B16" s="51" t="s">
        <v>26</v>
      </c>
      <c r="C16" s="27"/>
      <c r="D16" s="27"/>
      <c r="E16" s="23"/>
      <c r="F16" s="23">
        <v>0</v>
      </c>
      <c r="G16" s="29">
        <v>304</v>
      </c>
      <c r="H16" s="57"/>
      <c r="I16" s="46">
        <v>93</v>
      </c>
      <c r="J16" s="30">
        <v>745.68</v>
      </c>
      <c r="K16" s="30">
        <v>66.3</v>
      </c>
      <c r="L16" s="31">
        <f t="shared" si="1"/>
        <v>745.68</v>
      </c>
      <c r="M16" s="32">
        <f t="shared" si="1"/>
        <v>463.3</v>
      </c>
      <c r="N16" s="23">
        <f t="shared" si="2"/>
        <v>62.131209097736296</v>
      </c>
    </row>
    <row r="17" spans="1:14">
      <c r="A17" s="58">
        <v>3</v>
      </c>
      <c r="B17" s="59" t="s">
        <v>27</v>
      </c>
      <c r="C17" s="27"/>
      <c r="D17" s="60">
        <v>2112</v>
      </c>
      <c r="E17" s="13">
        <v>7448</v>
      </c>
      <c r="F17" s="61">
        <v>2112</v>
      </c>
      <c r="G17" s="62">
        <v>3333</v>
      </c>
      <c r="H17" s="63">
        <v>190</v>
      </c>
      <c r="I17" s="64">
        <v>2753</v>
      </c>
      <c r="J17" s="22">
        <v>14913.62</v>
      </c>
      <c r="K17" s="22"/>
      <c r="L17" s="14">
        <f t="shared" si="1"/>
        <v>19327.620000000003</v>
      </c>
      <c r="M17" s="15">
        <f t="shared" si="1"/>
        <v>13534</v>
      </c>
      <c r="N17" s="23">
        <f t="shared" si="2"/>
        <v>70.024141617022678</v>
      </c>
    </row>
    <row r="18" spans="1:14">
      <c r="A18" s="58">
        <v>4</v>
      </c>
      <c r="B18" s="65" t="s">
        <v>28</v>
      </c>
      <c r="C18" s="58" t="s">
        <v>16</v>
      </c>
      <c r="D18" s="63">
        <v>280</v>
      </c>
      <c r="E18" s="66"/>
      <c r="F18" s="61">
        <v>300</v>
      </c>
      <c r="G18" s="62">
        <v>76</v>
      </c>
      <c r="H18" s="67"/>
      <c r="I18" s="67"/>
      <c r="J18" s="38"/>
      <c r="K18" s="38"/>
      <c r="L18" s="14">
        <f t="shared" si="1"/>
        <v>580</v>
      </c>
      <c r="M18" s="15">
        <f t="shared" si="1"/>
        <v>76</v>
      </c>
      <c r="N18" s="23">
        <f t="shared" si="2"/>
        <v>13.103448275862069</v>
      </c>
    </row>
    <row r="19" spans="1:14">
      <c r="A19" s="12">
        <v>5</v>
      </c>
      <c r="B19" s="68" t="s">
        <v>29</v>
      </c>
      <c r="C19" s="69" t="s">
        <v>16</v>
      </c>
      <c r="D19" s="12">
        <v>1516.76</v>
      </c>
      <c r="E19" s="70">
        <v>1894</v>
      </c>
      <c r="F19" s="13">
        <v>1273.21</v>
      </c>
      <c r="G19" s="62">
        <v>1176.5</v>
      </c>
      <c r="H19" s="12">
        <v>750</v>
      </c>
      <c r="I19" s="13"/>
      <c r="J19" s="22">
        <v>665.79</v>
      </c>
      <c r="K19" s="22">
        <v>272.5</v>
      </c>
      <c r="L19" s="14">
        <f t="shared" si="1"/>
        <v>4205.76</v>
      </c>
      <c r="M19" s="15">
        <f t="shared" si="1"/>
        <v>3343</v>
      </c>
      <c r="N19" s="23">
        <f t="shared" si="2"/>
        <v>79.486228410560756</v>
      </c>
    </row>
    <row r="20" spans="1:14">
      <c r="A20" s="12">
        <v>6</v>
      </c>
      <c r="B20" s="68" t="s">
        <v>30</v>
      </c>
      <c r="C20" s="12" t="s">
        <v>16</v>
      </c>
      <c r="D20" s="59">
        <v>3120</v>
      </c>
      <c r="E20" s="61">
        <v>3233</v>
      </c>
      <c r="F20" s="61">
        <f>F23+F22+F24+F25</f>
        <v>3135</v>
      </c>
      <c r="G20" s="62">
        <f>G21+G22+G24+G29+G25+G28+G27+G26</f>
        <v>4458</v>
      </c>
      <c r="H20" s="71">
        <v>60</v>
      </c>
      <c r="I20" s="71">
        <f>I23+I24+I25</f>
        <v>94</v>
      </c>
      <c r="J20" s="72">
        <f>J23+J28</f>
        <v>98.96</v>
      </c>
      <c r="K20" s="72">
        <f>K22+K23+K24+K25+K26</f>
        <v>2172.1999999999998</v>
      </c>
      <c r="L20" s="14">
        <f t="shared" si="1"/>
        <v>6413.96</v>
      </c>
      <c r="M20" s="15">
        <f t="shared" si="1"/>
        <v>9957.2000000000007</v>
      </c>
      <c r="N20" s="23">
        <f t="shared" si="2"/>
        <v>155.24262701981306</v>
      </c>
    </row>
    <row r="21" spans="1:14">
      <c r="A21" s="24">
        <v>6.1</v>
      </c>
      <c r="B21" s="51" t="s">
        <v>31</v>
      </c>
      <c r="C21" s="27" t="s">
        <v>16</v>
      </c>
      <c r="D21" s="45">
        <v>0</v>
      </c>
      <c r="E21" s="46"/>
      <c r="G21" s="62"/>
      <c r="H21" s="57"/>
      <c r="I21" s="57"/>
      <c r="J21" s="30"/>
      <c r="K21" s="30"/>
      <c r="L21" s="14">
        <f t="shared" si="1"/>
        <v>0</v>
      </c>
      <c r="M21" s="32">
        <f t="shared" si="1"/>
        <v>0</v>
      </c>
      <c r="N21" s="23"/>
    </row>
    <row r="22" spans="1:14">
      <c r="A22" s="24">
        <v>6.2</v>
      </c>
      <c r="B22" s="27" t="s">
        <v>32</v>
      </c>
      <c r="C22" s="27" t="s">
        <v>16</v>
      </c>
      <c r="D22" s="27">
        <v>500</v>
      </c>
      <c r="E22" s="73"/>
      <c r="F22" s="46">
        <v>580</v>
      </c>
      <c r="G22" s="29">
        <v>109</v>
      </c>
      <c r="H22" s="57"/>
      <c r="I22" s="57"/>
      <c r="J22" s="30"/>
      <c r="K22" s="30">
        <v>468</v>
      </c>
      <c r="L22" s="31">
        <f t="shared" si="1"/>
        <v>1080</v>
      </c>
      <c r="M22" s="32">
        <f t="shared" si="1"/>
        <v>577</v>
      </c>
      <c r="N22" s="23">
        <f t="shared" si="2"/>
        <v>53.425925925925924</v>
      </c>
    </row>
    <row r="23" spans="1:14" ht="40.5" customHeight="1">
      <c r="A23" s="74">
        <v>6.3</v>
      </c>
      <c r="B23" s="75" t="s">
        <v>33</v>
      </c>
      <c r="C23" s="76" t="s">
        <v>16</v>
      </c>
      <c r="D23" s="77">
        <v>350</v>
      </c>
      <c r="E23" s="78"/>
      <c r="F23" s="46">
        <v>370</v>
      </c>
      <c r="H23" s="77">
        <v>60</v>
      </c>
      <c r="I23" s="71"/>
      <c r="J23" s="30">
        <v>98.96</v>
      </c>
      <c r="K23" s="30"/>
      <c r="L23" s="31">
        <f t="shared" si="1"/>
        <v>878.96</v>
      </c>
      <c r="M23" s="32">
        <f t="shared" si="1"/>
        <v>0</v>
      </c>
      <c r="N23" s="23">
        <f t="shared" si="2"/>
        <v>0</v>
      </c>
    </row>
    <row r="24" spans="1:14">
      <c r="A24" s="24">
        <v>6.4</v>
      </c>
      <c r="B24" s="51" t="s">
        <v>34</v>
      </c>
      <c r="C24" s="27" t="s">
        <v>16</v>
      </c>
      <c r="D24" s="77">
        <v>400</v>
      </c>
      <c r="E24" s="79">
        <v>265</v>
      </c>
      <c r="F24" s="46">
        <v>385</v>
      </c>
      <c r="G24" s="29">
        <v>147</v>
      </c>
      <c r="H24" s="77"/>
      <c r="I24" s="77">
        <v>94</v>
      </c>
      <c r="J24" s="30"/>
      <c r="K24" s="30"/>
      <c r="L24" s="31">
        <f t="shared" si="1"/>
        <v>785</v>
      </c>
      <c r="M24" s="32">
        <f t="shared" si="1"/>
        <v>506</v>
      </c>
      <c r="N24" s="23">
        <f t="shared" si="2"/>
        <v>64.458598726114644</v>
      </c>
    </row>
    <row r="25" spans="1:14">
      <c r="A25" s="24">
        <v>6.5</v>
      </c>
      <c r="B25" s="25" t="s">
        <v>35</v>
      </c>
      <c r="C25" s="27" t="s">
        <v>16</v>
      </c>
      <c r="D25" s="77">
        <v>1675</v>
      </c>
      <c r="E25" s="79">
        <v>2084</v>
      </c>
      <c r="F25" s="46">
        <v>1800</v>
      </c>
      <c r="G25" s="29">
        <v>4061</v>
      </c>
      <c r="H25" s="77"/>
      <c r="I25" s="77"/>
      <c r="J25" s="30"/>
      <c r="K25" s="30"/>
      <c r="L25" s="31">
        <f t="shared" si="1"/>
        <v>3475</v>
      </c>
      <c r="M25" s="32">
        <f t="shared" si="1"/>
        <v>6145</v>
      </c>
      <c r="N25" s="23">
        <f t="shared" si="2"/>
        <v>176.83453237410072</v>
      </c>
    </row>
    <row r="26" spans="1:14">
      <c r="A26" s="24">
        <v>6.6</v>
      </c>
      <c r="B26" s="49" t="s">
        <v>36</v>
      </c>
      <c r="C26" s="27" t="s">
        <v>16</v>
      </c>
      <c r="D26" s="49">
        <v>161.5</v>
      </c>
      <c r="E26" s="80">
        <v>150</v>
      </c>
      <c r="F26" s="46"/>
      <c r="G26" s="29"/>
      <c r="H26" s="81"/>
      <c r="I26" s="12"/>
      <c r="J26" s="30"/>
      <c r="K26" s="30">
        <v>1704.2</v>
      </c>
      <c r="L26" s="31">
        <f t="shared" si="1"/>
        <v>161.5</v>
      </c>
      <c r="M26" s="32">
        <f t="shared" si="1"/>
        <v>1854.2</v>
      </c>
      <c r="N26" s="23">
        <f t="shared" si="2"/>
        <v>1148.1114551083592</v>
      </c>
    </row>
    <row r="27" spans="1:14">
      <c r="A27" s="24">
        <v>6.7</v>
      </c>
      <c r="B27" s="45" t="s">
        <v>37</v>
      </c>
      <c r="C27" s="16"/>
      <c r="D27" s="49"/>
      <c r="E27" s="80">
        <v>100</v>
      </c>
      <c r="F27" s="46"/>
      <c r="G27" s="29">
        <v>100</v>
      </c>
      <c r="H27" s="68"/>
      <c r="I27" s="12"/>
      <c r="J27" s="30"/>
      <c r="K27" s="30"/>
      <c r="L27" s="31">
        <f t="shared" si="1"/>
        <v>0</v>
      </c>
      <c r="M27" s="32">
        <f t="shared" si="1"/>
        <v>200</v>
      </c>
      <c r="N27" s="23"/>
    </row>
    <row r="28" spans="1:14">
      <c r="A28" s="24">
        <v>6.9</v>
      </c>
      <c r="B28" s="45" t="s">
        <v>38</v>
      </c>
      <c r="C28" s="16"/>
      <c r="D28" s="49">
        <v>33.5</v>
      </c>
      <c r="E28" s="80">
        <v>20</v>
      </c>
      <c r="F28" s="46"/>
      <c r="G28" s="29">
        <v>20</v>
      </c>
      <c r="H28" s="12"/>
      <c r="I28" s="82"/>
      <c r="J28" s="38"/>
      <c r="K28" s="38"/>
      <c r="L28" s="31">
        <f t="shared" si="1"/>
        <v>33.5</v>
      </c>
      <c r="M28" s="32">
        <f t="shared" si="1"/>
        <v>40</v>
      </c>
      <c r="N28" s="23">
        <f t="shared" si="2"/>
        <v>119.40298507462687</v>
      </c>
    </row>
    <row r="29" spans="1:14">
      <c r="A29" s="35">
        <v>6.1</v>
      </c>
      <c r="B29" s="51" t="s">
        <v>39</v>
      </c>
      <c r="C29" s="16"/>
      <c r="D29" s="49"/>
      <c r="E29" s="80"/>
      <c r="F29" s="46"/>
      <c r="G29" s="29">
        <v>21</v>
      </c>
      <c r="H29" s="12"/>
      <c r="I29" s="12"/>
      <c r="J29" s="38"/>
      <c r="K29" s="38"/>
      <c r="L29" s="31">
        <f t="shared" si="1"/>
        <v>0</v>
      </c>
      <c r="M29" s="32">
        <f t="shared" si="1"/>
        <v>21</v>
      </c>
      <c r="N29" s="23"/>
    </row>
    <row r="30" spans="1:14">
      <c r="A30" s="46">
        <v>6.11</v>
      </c>
      <c r="B30" s="68" t="s">
        <v>40</v>
      </c>
      <c r="C30" s="12" t="s">
        <v>16</v>
      </c>
      <c r="D30" s="71">
        <v>300</v>
      </c>
      <c r="E30" s="83">
        <v>0</v>
      </c>
      <c r="F30" s="61">
        <v>135</v>
      </c>
      <c r="G30" s="62">
        <v>90</v>
      </c>
      <c r="H30" s="59"/>
      <c r="I30" s="59"/>
      <c r="J30" s="22">
        <v>21.72</v>
      </c>
      <c r="K30" s="22">
        <v>47.5</v>
      </c>
      <c r="L30" s="14">
        <f t="shared" si="1"/>
        <v>456.72</v>
      </c>
      <c r="M30" s="15">
        <f t="shared" si="1"/>
        <v>137.5</v>
      </c>
      <c r="N30" s="23">
        <f t="shared" si="2"/>
        <v>30.105973025048169</v>
      </c>
    </row>
    <row r="31" spans="1:14">
      <c r="A31" s="84">
        <v>7</v>
      </c>
      <c r="B31" s="59" t="s">
        <v>26</v>
      </c>
      <c r="C31" s="16"/>
      <c r="D31" s="49"/>
      <c r="E31" s="85">
        <v>424</v>
      </c>
      <c r="F31" s="61">
        <v>285</v>
      </c>
      <c r="G31" s="62">
        <v>304</v>
      </c>
      <c r="H31" s="59"/>
      <c r="I31" s="59"/>
      <c r="J31" s="86"/>
      <c r="K31" s="86"/>
      <c r="L31" s="14">
        <f t="shared" si="1"/>
        <v>285</v>
      </c>
      <c r="M31" s="15">
        <f t="shared" si="1"/>
        <v>728</v>
      </c>
      <c r="N31" s="23">
        <f t="shared" si="2"/>
        <v>255.43859649122808</v>
      </c>
    </row>
    <row r="32" spans="1:14">
      <c r="A32" s="84">
        <v>8</v>
      </c>
      <c r="B32" s="68" t="s">
        <v>41</v>
      </c>
      <c r="C32" s="12" t="s">
        <v>16</v>
      </c>
      <c r="D32" s="71">
        <v>254</v>
      </c>
      <c r="E32" s="87">
        <v>211</v>
      </c>
      <c r="F32" s="61">
        <v>245</v>
      </c>
      <c r="G32" s="88">
        <v>70</v>
      </c>
      <c r="H32" s="57"/>
      <c r="I32" s="57"/>
      <c r="J32" s="22">
        <v>259</v>
      </c>
      <c r="K32" s="22">
        <v>100</v>
      </c>
      <c r="L32" s="14">
        <f t="shared" si="1"/>
        <v>758</v>
      </c>
      <c r="M32" s="15">
        <f t="shared" si="1"/>
        <v>381</v>
      </c>
      <c r="N32" s="23">
        <f t="shared" si="2"/>
        <v>50.263852242744065</v>
      </c>
    </row>
    <row r="33" spans="1:14">
      <c r="A33" s="84">
        <v>9</v>
      </c>
      <c r="B33" s="68" t="s">
        <v>42</v>
      </c>
      <c r="C33" s="12" t="s">
        <v>16</v>
      </c>
      <c r="D33" s="71">
        <v>240</v>
      </c>
      <c r="E33" s="83">
        <v>0</v>
      </c>
      <c r="F33" s="61">
        <v>172</v>
      </c>
      <c r="G33" s="88">
        <v>95</v>
      </c>
      <c r="H33" s="57"/>
      <c r="I33" s="57"/>
      <c r="J33" s="30"/>
      <c r="K33" s="30"/>
      <c r="L33" s="14">
        <f t="shared" si="1"/>
        <v>412</v>
      </c>
      <c r="M33" s="15">
        <f t="shared" si="1"/>
        <v>95</v>
      </c>
      <c r="N33" s="23">
        <f t="shared" si="2"/>
        <v>23.058252427184467</v>
      </c>
    </row>
    <row r="34" spans="1:14" ht="42.75" customHeight="1">
      <c r="A34" s="89" t="s">
        <v>43</v>
      </c>
      <c r="B34" s="90" t="s">
        <v>44</v>
      </c>
      <c r="C34" s="18" t="s">
        <v>16</v>
      </c>
      <c r="D34" s="18">
        <f>D35+D36+D37+D38+D40+D41+D43+D44+D46+D48+D49+D50+D52</f>
        <v>13133.999999999998</v>
      </c>
      <c r="E34" s="41">
        <v>19099</v>
      </c>
      <c r="F34" s="41">
        <f>F35+F36+F37+F38+F39+F40+F41+F42+F43+F44+F45+F46+F47+F48+F49+F50+F51+F52+F53+F54++F55+F56+F57+F58</f>
        <v>10125.1</v>
      </c>
      <c r="G34" s="91">
        <v>17039</v>
      </c>
      <c r="H34" s="57"/>
      <c r="I34" s="57"/>
      <c r="J34" s="92">
        <v>6879.36</v>
      </c>
      <c r="K34" s="92"/>
      <c r="L34" s="14">
        <f t="shared" si="1"/>
        <v>30138.46</v>
      </c>
      <c r="M34" s="15">
        <f t="shared" si="1"/>
        <v>36138</v>
      </c>
      <c r="N34" s="13">
        <f t="shared" si="2"/>
        <v>119.90659111314912</v>
      </c>
    </row>
    <row r="35" spans="1:14">
      <c r="A35" s="27">
        <v>1</v>
      </c>
      <c r="B35" s="93" t="s">
        <v>23</v>
      </c>
      <c r="C35" s="26" t="s">
        <v>16</v>
      </c>
      <c r="D35" s="94">
        <v>9409.39</v>
      </c>
      <c r="E35" s="80">
        <v>11150</v>
      </c>
      <c r="F35" s="95">
        <v>6446.9</v>
      </c>
      <c r="G35" s="96">
        <v>10000</v>
      </c>
      <c r="H35" s="57"/>
      <c r="I35" s="57"/>
      <c r="J35" s="30">
        <v>6259.66</v>
      </c>
      <c r="K35" s="30"/>
      <c r="L35" s="31">
        <f t="shared" si="1"/>
        <v>22115.949999999997</v>
      </c>
      <c r="M35" s="32">
        <f t="shared" si="1"/>
        <v>21150</v>
      </c>
      <c r="N35" s="23">
        <f t="shared" si="2"/>
        <v>95.632337747191514</v>
      </c>
    </row>
    <row r="36" spans="1:14">
      <c r="A36" s="27">
        <v>1.1000000000000001</v>
      </c>
      <c r="B36" s="51" t="s">
        <v>25</v>
      </c>
      <c r="C36" s="27" t="s">
        <v>16</v>
      </c>
      <c r="D36" s="94">
        <v>508.24</v>
      </c>
      <c r="E36" s="97">
        <v>626</v>
      </c>
      <c r="F36" s="46">
        <v>348.1</v>
      </c>
      <c r="G36" s="98">
        <v>379</v>
      </c>
      <c r="H36" s="57"/>
      <c r="I36" s="57"/>
      <c r="J36" s="99">
        <v>338.02</v>
      </c>
      <c r="K36" s="99"/>
      <c r="L36" s="31">
        <f t="shared" si="1"/>
        <v>1194.3600000000001</v>
      </c>
      <c r="M36" s="32">
        <f t="shared" si="1"/>
        <v>1005</v>
      </c>
      <c r="N36" s="23">
        <f t="shared" si="2"/>
        <v>84.145483773736558</v>
      </c>
    </row>
    <row r="37" spans="1:14">
      <c r="A37" s="27">
        <v>1.2</v>
      </c>
      <c r="B37" s="51" t="s">
        <v>24</v>
      </c>
      <c r="C37" s="27" t="s">
        <v>16</v>
      </c>
      <c r="D37" s="94">
        <v>564.72</v>
      </c>
      <c r="E37" s="97">
        <v>312</v>
      </c>
      <c r="F37" s="100">
        <v>390.1</v>
      </c>
      <c r="G37" s="101">
        <v>800</v>
      </c>
      <c r="H37" s="57"/>
      <c r="I37" s="57"/>
      <c r="J37" s="99">
        <v>281.68</v>
      </c>
      <c r="K37" s="99"/>
      <c r="L37" s="31">
        <f t="shared" si="1"/>
        <v>1236.5</v>
      </c>
      <c r="M37" s="32">
        <f t="shared" si="1"/>
        <v>1112</v>
      </c>
      <c r="N37" s="23">
        <f t="shared" si="2"/>
        <v>89.931257581884353</v>
      </c>
    </row>
    <row r="38" spans="1:14">
      <c r="A38" s="27">
        <v>1.3</v>
      </c>
      <c r="B38" s="51" t="s">
        <v>45</v>
      </c>
      <c r="C38" s="27" t="s">
        <v>16</v>
      </c>
      <c r="D38" s="94">
        <v>130</v>
      </c>
      <c r="E38" s="94">
        <v>213</v>
      </c>
      <c r="F38" s="23">
        <v>470</v>
      </c>
      <c r="G38" s="102">
        <v>213</v>
      </c>
      <c r="H38" s="57"/>
      <c r="I38" s="57"/>
      <c r="J38" s="57"/>
      <c r="K38" s="99"/>
      <c r="L38" s="31">
        <f t="shared" si="1"/>
        <v>600</v>
      </c>
      <c r="M38" s="32">
        <f t="shared" si="1"/>
        <v>426</v>
      </c>
      <c r="N38" s="23">
        <f t="shared" si="2"/>
        <v>71</v>
      </c>
    </row>
    <row r="39" spans="1:14">
      <c r="A39" s="27">
        <v>1.4</v>
      </c>
      <c r="B39" s="103" t="s">
        <v>46</v>
      </c>
      <c r="C39" s="16"/>
      <c r="D39" s="94"/>
      <c r="E39" s="94"/>
      <c r="F39" s="23"/>
      <c r="G39" s="102">
        <v>99</v>
      </c>
      <c r="H39" s="57"/>
      <c r="I39" s="57"/>
      <c r="J39" s="57"/>
      <c r="K39" s="99"/>
      <c r="L39" s="31">
        <f t="shared" si="1"/>
        <v>0</v>
      </c>
      <c r="M39" s="32">
        <f t="shared" si="1"/>
        <v>99</v>
      </c>
      <c r="N39" s="23"/>
    </row>
    <row r="40" spans="1:14">
      <c r="A40" s="27">
        <v>1.5</v>
      </c>
      <c r="B40" s="104" t="s">
        <v>39</v>
      </c>
      <c r="C40" s="16" t="s">
        <v>16</v>
      </c>
      <c r="D40" s="94">
        <v>780</v>
      </c>
      <c r="E40" s="94">
        <v>281</v>
      </c>
      <c r="F40" s="23">
        <v>401</v>
      </c>
      <c r="G40" s="102">
        <v>280</v>
      </c>
      <c r="H40" s="57"/>
      <c r="I40" s="57"/>
      <c r="J40" s="99"/>
      <c r="K40" s="99"/>
      <c r="L40" s="31">
        <f t="shared" si="1"/>
        <v>1181</v>
      </c>
      <c r="M40" s="32">
        <f t="shared" si="1"/>
        <v>561</v>
      </c>
      <c r="N40" s="23">
        <f t="shared" si="2"/>
        <v>47.50211685012701</v>
      </c>
    </row>
    <row r="41" spans="1:14">
      <c r="A41" s="27">
        <v>1.6</v>
      </c>
      <c r="B41" s="51" t="s">
        <v>26</v>
      </c>
      <c r="C41" s="16" t="s">
        <v>16</v>
      </c>
      <c r="D41" s="94">
        <v>925</v>
      </c>
      <c r="E41" s="94">
        <v>420</v>
      </c>
      <c r="F41" s="47">
        <v>265</v>
      </c>
      <c r="G41" s="36">
        <v>315</v>
      </c>
      <c r="H41" s="57"/>
      <c r="I41" s="57"/>
      <c r="J41" s="99"/>
      <c r="K41" s="99"/>
      <c r="L41" s="31">
        <f t="shared" si="1"/>
        <v>1190</v>
      </c>
      <c r="M41" s="32">
        <f t="shared" si="1"/>
        <v>735</v>
      </c>
      <c r="N41" s="23">
        <f t="shared" si="2"/>
        <v>61.764705882352942</v>
      </c>
    </row>
    <row r="42" spans="1:14">
      <c r="A42" s="27">
        <v>1.7</v>
      </c>
      <c r="B42" s="105" t="s">
        <v>47</v>
      </c>
      <c r="C42" s="16"/>
      <c r="D42" s="94"/>
      <c r="E42" s="94"/>
      <c r="F42" s="106">
        <v>100</v>
      </c>
      <c r="G42" s="107"/>
      <c r="H42" s="57"/>
      <c r="I42" s="57"/>
      <c r="J42" s="99"/>
      <c r="K42" s="99"/>
      <c r="L42" s="31">
        <f t="shared" si="1"/>
        <v>100</v>
      </c>
      <c r="M42" s="32">
        <f t="shared" si="1"/>
        <v>0</v>
      </c>
      <c r="N42" s="23">
        <f t="shared" si="2"/>
        <v>0</v>
      </c>
    </row>
    <row r="43" spans="1:14">
      <c r="A43" s="27">
        <v>1.8</v>
      </c>
      <c r="B43" s="103" t="s">
        <v>48</v>
      </c>
      <c r="C43" s="27" t="s">
        <v>16</v>
      </c>
      <c r="D43" s="45">
        <v>48.15</v>
      </c>
      <c r="E43" s="94"/>
      <c r="H43" s="57"/>
      <c r="I43" s="57"/>
      <c r="J43" s="99"/>
      <c r="K43" s="99"/>
      <c r="L43" s="31">
        <f t="shared" si="1"/>
        <v>48.15</v>
      </c>
      <c r="M43" s="32">
        <f t="shared" si="1"/>
        <v>0</v>
      </c>
      <c r="N43" s="23">
        <f t="shared" si="2"/>
        <v>0</v>
      </c>
    </row>
    <row r="44" spans="1:14">
      <c r="A44" s="27">
        <v>1.9</v>
      </c>
      <c r="B44" s="103" t="s">
        <v>49</v>
      </c>
      <c r="C44" s="27" t="s">
        <v>16</v>
      </c>
      <c r="D44" s="45">
        <v>200</v>
      </c>
      <c r="E44" s="94">
        <v>200</v>
      </c>
      <c r="H44" s="57"/>
      <c r="I44" s="57"/>
      <c r="J44" s="99"/>
      <c r="K44" s="99"/>
      <c r="L44" s="31">
        <f t="shared" si="1"/>
        <v>200</v>
      </c>
      <c r="M44" s="32">
        <f t="shared" si="1"/>
        <v>200</v>
      </c>
      <c r="N44" s="23">
        <f t="shared" si="2"/>
        <v>100</v>
      </c>
    </row>
    <row r="45" spans="1:14">
      <c r="A45" s="23">
        <v>1.1000000000000001</v>
      </c>
      <c r="B45" s="51" t="s">
        <v>50</v>
      </c>
      <c r="C45" s="27"/>
      <c r="D45" s="49"/>
      <c r="E45" s="80">
        <v>829</v>
      </c>
      <c r="F45" s="23">
        <v>1200</v>
      </c>
      <c r="G45" s="108">
        <v>1000</v>
      </c>
      <c r="H45" s="57"/>
      <c r="I45" s="57"/>
      <c r="J45" s="99"/>
      <c r="K45" s="99"/>
      <c r="L45" s="31">
        <f t="shared" si="1"/>
        <v>1200</v>
      </c>
      <c r="M45" s="32">
        <f t="shared" si="1"/>
        <v>1829</v>
      </c>
      <c r="N45" s="23">
        <f t="shared" si="2"/>
        <v>152.41666666666666</v>
      </c>
    </row>
    <row r="46" spans="1:14">
      <c r="A46" s="27">
        <v>1.1100000000000001</v>
      </c>
      <c r="B46" s="109" t="s">
        <v>19</v>
      </c>
      <c r="C46" s="27" t="s">
        <v>16</v>
      </c>
      <c r="D46" s="45">
        <v>0</v>
      </c>
      <c r="E46" s="80">
        <v>75</v>
      </c>
      <c r="F46" s="47"/>
      <c r="G46" s="36">
        <v>76</v>
      </c>
      <c r="H46" s="57"/>
      <c r="I46" s="57"/>
      <c r="J46" s="99"/>
      <c r="K46" s="99"/>
      <c r="L46" s="31">
        <f t="shared" si="1"/>
        <v>0</v>
      </c>
      <c r="M46" s="32">
        <f t="shared" si="1"/>
        <v>151</v>
      </c>
      <c r="N46" s="23"/>
    </row>
    <row r="47" spans="1:14">
      <c r="A47" s="23">
        <v>1.1200000000000001</v>
      </c>
      <c r="B47" s="45" t="s">
        <v>41</v>
      </c>
      <c r="C47" s="27"/>
      <c r="D47" s="49"/>
      <c r="E47" s="80">
        <v>76</v>
      </c>
      <c r="F47" s="46">
        <v>154</v>
      </c>
      <c r="G47" s="36">
        <v>108</v>
      </c>
      <c r="H47" s="57"/>
      <c r="I47" s="57"/>
      <c r="J47" s="99"/>
      <c r="K47" s="99"/>
      <c r="L47" s="31">
        <f t="shared" si="1"/>
        <v>154</v>
      </c>
      <c r="M47" s="32">
        <f t="shared" si="1"/>
        <v>184</v>
      </c>
      <c r="N47" s="23">
        <f t="shared" si="2"/>
        <v>119.48051948051948</v>
      </c>
    </row>
    <row r="48" spans="1:14">
      <c r="A48" s="27">
        <v>1.1299999999999999</v>
      </c>
      <c r="B48" s="45" t="s">
        <v>40</v>
      </c>
      <c r="C48" s="27" t="s">
        <v>16</v>
      </c>
      <c r="D48" s="49">
        <v>147</v>
      </c>
      <c r="E48" s="80">
        <v>155</v>
      </c>
      <c r="F48" s="57"/>
      <c r="G48" s="29"/>
      <c r="H48" s="57"/>
      <c r="I48" s="57"/>
      <c r="J48" s="92"/>
      <c r="K48" s="92"/>
      <c r="L48" s="31">
        <f t="shared" si="1"/>
        <v>147</v>
      </c>
      <c r="M48" s="32">
        <f t="shared" si="1"/>
        <v>155</v>
      </c>
      <c r="N48" s="23">
        <f t="shared" si="2"/>
        <v>105.4421768707483</v>
      </c>
    </row>
    <row r="49" spans="1:14">
      <c r="A49" s="23">
        <v>1.1399999999999999</v>
      </c>
      <c r="B49" s="45" t="s">
        <v>51</v>
      </c>
      <c r="C49" s="27" t="s">
        <v>16</v>
      </c>
      <c r="D49" s="49">
        <v>260</v>
      </c>
      <c r="E49" s="80">
        <v>210</v>
      </c>
      <c r="F49" s="46">
        <v>220</v>
      </c>
      <c r="G49" s="29"/>
      <c r="H49" s="57"/>
      <c r="I49" s="57"/>
      <c r="J49" s="30"/>
      <c r="K49" s="30"/>
      <c r="L49" s="31">
        <f t="shared" si="1"/>
        <v>480</v>
      </c>
      <c r="M49" s="32">
        <f t="shared" si="1"/>
        <v>210</v>
      </c>
      <c r="N49" s="23">
        <f t="shared" si="2"/>
        <v>43.75</v>
      </c>
    </row>
    <row r="50" spans="1:14">
      <c r="A50" s="27">
        <v>1.1499999999999999</v>
      </c>
      <c r="B50" s="49" t="s">
        <v>36</v>
      </c>
      <c r="C50" s="27" t="s">
        <v>16</v>
      </c>
      <c r="D50" s="49">
        <v>161.5</v>
      </c>
      <c r="E50" s="80">
        <v>530</v>
      </c>
      <c r="F50" s="46"/>
      <c r="G50" s="29">
        <v>552</v>
      </c>
      <c r="H50" s="57"/>
      <c r="I50" s="57"/>
      <c r="J50" s="99"/>
      <c r="K50" s="99"/>
      <c r="L50" s="31">
        <f t="shared" si="1"/>
        <v>161.5</v>
      </c>
      <c r="M50" s="32">
        <f t="shared" si="1"/>
        <v>1082</v>
      </c>
      <c r="N50" s="23">
        <f t="shared" si="2"/>
        <v>669.96904024767798</v>
      </c>
    </row>
    <row r="51" spans="1:14">
      <c r="A51" s="23">
        <v>1.1599999999999999</v>
      </c>
      <c r="B51" s="49" t="s">
        <v>27</v>
      </c>
      <c r="C51" s="16"/>
      <c r="D51" s="49"/>
      <c r="E51" s="80">
        <v>1200</v>
      </c>
      <c r="F51" s="57"/>
      <c r="G51" s="29">
        <v>712</v>
      </c>
      <c r="H51" s="57"/>
      <c r="I51" s="57"/>
      <c r="J51" s="99"/>
      <c r="K51" s="99"/>
      <c r="L51" s="31">
        <f t="shared" si="1"/>
        <v>0</v>
      </c>
      <c r="M51" s="32">
        <f t="shared" si="1"/>
        <v>1912</v>
      </c>
      <c r="N51" s="23"/>
    </row>
    <row r="52" spans="1:14">
      <c r="A52" s="27">
        <v>1.17</v>
      </c>
      <c r="B52" s="105" t="s">
        <v>52</v>
      </c>
      <c r="C52" s="16" t="s">
        <v>16</v>
      </c>
      <c r="D52" s="49">
        <v>0</v>
      </c>
      <c r="E52" s="80">
        <v>2082</v>
      </c>
      <c r="F52" s="47"/>
      <c r="G52" s="36">
        <v>2000</v>
      </c>
      <c r="H52" s="57"/>
      <c r="I52" s="57"/>
      <c r="J52" s="99"/>
      <c r="K52" s="99"/>
      <c r="L52" s="31">
        <f t="shared" si="1"/>
        <v>0</v>
      </c>
      <c r="M52" s="32">
        <f t="shared" si="1"/>
        <v>4082</v>
      </c>
      <c r="N52" s="23"/>
    </row>
    <row r="53" spans="1:14">
      <c r="A53" s="23">
        <v>1.18</v>
      </c>
      <c r="B53" s="45" t="s">
        <v>20</v>
      </c>
      <c r="C53" s="16"/>
      <c r="D53" s="49"/>
      <c r="E53" s="80">
        <v>194</v>
      </c>
      <c r="F53" s="47"/>
      <c r="G53" s="36">
        <v>110</v>
      </c>
      <c r="H53" s="57"/>
      <c r="I53" s="57"/>
      <c r="J53" s="99"/>
      <c r="K53" s="99"/>
      <c r="L53" s="31">
        <f t="shared" si="1"/>
        <v>0</v>
      </c>
      <c r="M53" s="32">
        <f t="shared" si="1"/>
        <v>304</v>
      </c>
      <c r="N53" s="23"/>
    </row>
    <row r="54" spans="1:14">
      <c r="A54" s="27">
        <v>1.19</v>
      </c>
      <c r="B54" s="45" t="s">
        <v>21</v>
      </c>
      <c r="C54" s="16"/>
      <c r="D54" s="49"/>
      <c r="E54" s="80">
        <v>65</v>
      </c>
      <c r="F54" s="47"/>
      <c r="G54" s="36">
        <v>50</v>
      </c>
      <c r="H54" s="57"/>
      <c r="I54" s="57"/>
      <c r="J54" s="99"/>
      <c r="K54" s="99"/>
      <c r="L54" s="31">
        <f t="shared" si="1"/>
        <v>0</v>
      </c>
      <c r="M54" s="32">
        <f t="shared" si="1"/>
        <v>115</v>
      </c>
      <c r="N54" s="23"/>
    </row>
    <row r="55" spans="1:14">
      <c r="A55" s="23">
        <v>1.2</v>
      </c>
      <c r="B55" s="110" t="s">
        <v>53</v>
      </c>
      <c r="C55" s="57"/>
      <c r="D55" s="57"/>
      <c r="E55" s="57"/>
      <c r="F55" s="46">
        <v>45</v>
      </c>
      <c r="G55" s="29"/>
      <c r="H55" s="57"/>
      <c r="I55" s="57"/>
      <c r="J55" s="99"/>
      <c r="K55" s="99"/>
      <c r="L55" s="31">
        <f t="shared" si="1"/>
        <v>45</v>
      </c>
      <c r="M55" s="32">
        <f t="shared" si="1"/>
        <v>0</v>
      </c>
      <c r="N55" s="23">
        <f t="shared" si="2"/>
        <v>0</v>
      </c>
    </row>
    <row r="56" spans="1:14">
      <c r="A56" s="27">
        <v>1.21</v>
      </c>
      <c r="B56" s="109" t="s">
        <v>54</v>
      </c>
      <c r="C56" s="27"/>
      <c r="D56" s="45"/>
      <c r="E56" s="29">
        <v>354</v>
      </c>
      <c r="F56" s="57">
        <v>85</v>
      </c>
      <c r="G56" s="29">
        <v>185</v>
      </c>
      <c r="H56" s="57"/>
      <c r="I56" s="57"/>
      <c r="J56" s="99"/>
      <c r="K56" s="99"/>
      <c r="L56" s="31">
        <f t="shared" si="1"/>
        <v>85</v>
      </c>
      <c r="M56" s="32">
        <f t="shared" si="1"/>
        <v>539</v>
      </c>
      <c r="N56" s="23">
        <f t="shared" si="2"/>
        <v>634.11764705882354</v>
      </c>
    </row>
    <row r="57" spans="1:14" ht="56.25" customHeight="1">
      <c r="A57" s="23">
        <v>1.22</v>
      </c>
      <c r="B57" s="111" t="s">
        <v>55</v>
      </c>
      <c r="C57" s="16"/>
      <c r="D57" s="49"/>
      <c r="E57" s="112">
        <v>127</v>
      </c>
      <c r="F57" s="47"/>
      <c r="G57" s="36">
        <v>125</v>
      </c>
      <c r="H57" s="57"/>
      <c r="I57" s="57"/>
      <c r="J57" s="99"/>
      <c r="K57" s="99"/>
      <c r="L57" s="31">
        <f t="shared" si="1"/>
        <v>0</v>
      </c>
      <c r="M57" s="32">
        <f t="shared" si="1"/>
        <v>252</v>
      </c>
      <c r="N57" s="23"/>
    </row>
    <row r="58" spans="1:14">
      <c r="A58" s="27">
        <v>1.23</v>
      </c>
      <c r="B58" s="105" t="s">
        <v>38</v>
      </c>
      <c r="C58" s="27"/>
      <c r="D58" s="45"/>
      <c r="E58" s="29"/>
      <c r="F58" s="46"/>
      <c r="G58" s="36">
        <v>35</v>
      </c>
      <c r="H58" s="57"/>
      <c r="I58" s="57"/>
      <c r="J58" s="99"/>
      <c r="K58" s="99"/>
      <c r="L58" s="31">
        <f t="shared" si="1"/>
        <v>0</v>
      </c>
      <c r="M58" s="32">
        <f t="shared" si="1"/>
        <v>35</v>
      </c>
      <c r="N58" s="23"/>
    </row>
    <row r="59" spans="1:14">
      <c r="A59" s="10" t="s">
        <v>56</v>
      </c>
      <c r="B59" s="68" t="s">
        <v>57</v>
      </c>
      <c r="C59" s="113" t="s">
        <v>16</v>
      </c>
      <c r="D59" s="114">
        <f t="shared" ref="D59:K59" si="3">D6+D34</f>
        <v>38238.219999999994</v>
      </c>
      <c r="E59" s="114">
        <f t="shared" si="3"/>
        <v>56335</v>
      </c>
      <c r="F59" s="115">
        <f t="shared" si="3"/>
        <v>34777.86</v>
      </c>
      <c r="G59" s="115">
        <f t="shared" si="3"/>
        <v>49513.9</v>
      </c>
      <c r="H59" s="115">
        <f t="shared" si="3"/>
        <v>10752.740000000002</v>
      </c>
      <c r="I59" s="115">
        <f t="shared" si="3"/>
        <v>8838</v>
      </c>
      <c r="J59" s="115">
        <f t="shared" si="3"/>
        <v>36487.9</v>
      </c>
      <c r="K59" s="115">
        <f t="shared" si="3"/>
        <v>10114.27</v>
      </c>
      <c r="L59" s="14">
        <f t="shared" si="1"/>
        <v>120256.72</v>
      </c>
      <c r="M59" s="15">
        <f t="shared" si="1"/>
        <v>124801.17</v>
      </c>
      <c r="N59" s="15">
        <f t="shared" si="2"/>
        <v>103.77895721752597</v>
      </c>
    </row>
    <row r="60" spans="1:14">
      <c r="A60" s="116" t="s">
        <v>58</v>
      </c>
      <c r="B60" s="12" t="s">
        <v>59</v>
      </c>
      <c r="C60" s="117" t="s">
        <v>16</v>
      </c>
      <c r="D60" s="118">
        <f t="shared" ref="D60:K60" si="4">D61-D59</f>
        <v>4904.6100000000079</v>
      </c>
      <c r="E60" s="119">
        <f t="shared" si="4"/>
        <v>6949.2850000000035</v>
      </c>
      <c r="F60" s="13">
        <f t="shared" si="4"/>
        <v>2564.4427999999971</v>
      </c>
      <c r="G60" s="120">
        <f t="shared" si="4"/>
        <v>7191.4375999999975</v>
      </c>
      <c r="H60" s="13">
        <f t="shared" si="4"/>
        <v>1330.6899999999987</v>
      </c>
      <c r="I60" s="13">
        <f t="shared" si="4"/>
        <v>-3577.4928000000009</v>
      </c>
      <c r="J60" s="92">
        <f t="shared" si="4"/>
        <v>1030.0999999999985</v>
      </c>
      <c r="K60" s="92">
        <f t="shared" si="4"/>
        <v>6779.93</v>
      </c>
      <c r="L60" s="14">
        <f t="shared" si="1"/>
        <v>9829.8428000000022</v>
      </c>
      <c r="M60" s="15">
        <f t="shared" si="1"/>
        <v>17343.159800000001</v>
      </c>
      <c r="N60" s="23"/>
    </row>
    <row r="61" spans="1:14">
      <c r="A61" s="116" t="s">
        <v>60</v>
      </c>
      <c r="B61" s="65" t="s">
        <v>61</v>
      </c>
      <c r="C61" s="69" t="s">
        <v>16</v>
      </c>
      <c r="D61" s="121">
        <f t="shared" ref="D61:I61" si="5">D63</f>
        <v>43142.83</v>
      </c>
      <c r="E61" s="121">
        <f t="shared" si="5"/>
        <v>63284.285000000003</v>
      </c>
      <c r="F61" s="115">
        <f t="shared" si="5"/>
        <v>37342.302799999998</v>
      </c>
      <c r="G61" s="120">
        <f t="shared" si="5"/>
        <v>56705.337599999999</v>
      </c>
      <c r="H61" s="120">
        <f t="shared" si="5"/>
        <v>12083.43</v>
      </c>
      <c r="I61" s="120">
        <f t="shared" si="5"/>
        <v>5260.5071999999991</v>
      </c>
      <c r="J61" s="92">
        <v>37518</v>
      </c>
      <c r="K61" s="92">
        <f>K63</f>
        <v>16894.2</v>
      </c>
      <c r="L61" s="14">
        <f t="shared" si="1"/>
        <v>130086.56279999999</v>
      </c>
      <c r="M61" s="15">
        <f t="shared" si="1"/>
        <v>142144.32980000001</v>
      </c>
      <c r="N61" s="23"/>
    </row>
    <row r="62" spans="1:14">
      <c r="A62" s="142" t="s">
        <v>62</v>
      </c>
      <c r="B62" s="144" t="s">
        <v>63</v>
      </c>
      <c r="C62" s="12" t="s">
        <v>64</v>
      </c>
      <c r="D62" s="119">
        <v>66.94</v>
      </c>
      <c r="E62" s="122">
        <v>100.3</v>
      </c>
      <c r="F62" s="13">
        <v>62.26</v>
      </c>
      <c r="G62" s="123">
        <v>96.78</v>
      </c>
      <c r="H62" s="68">
        <v>21.5</v>
      </c>
      <c r="I62" s="12">
        <v>9.36</v>
      </c>
      <c r="J62" s="92">
        <v>507</v>
      </c>
      <c r="K62" s="92">
        <v>228.3</v>
      </c>
      <c r="L62" s="14">
        <f t="shared" si="1"/>
        <v>657.7</v>
      </c>
      <c r="M62" s="15">
        <f t="shared" si="1"/>
        <v>434.74</v>
      </c>
      <c r="N62" s="23"/>
    </row>
    <row r="63" spans="1:14">
      <c r="A63" s="143"/>
      <c r="B63" s="145"/>
      <c r="C63" s="69" t="s">
        <v>16</v>
      </c>
      <c r="D63" s="121">
        <f>D62*D65</f>
        <v>43142.83</v>
      </c>
      <c r="E63" s="121">
        <f t="shared" ref="E63:K63" si="6">E62*E65</f>
        <v>63284.285000000003</v>
      </c>
      <c r="F63" s="121">
        <f t="shared" si="6"/>
        <v>37342.302799999998</v>
      </c>
      <c r="G63" s="121">
        <f t="shared" si="6"/>
        <v>56705.337599999999</v>
      </c>
      <c r="H63" s="121">
        <f t="shared" si="6"/>
        <v>12083.43</v>
      </c>
      <c r="I63" s="121">
        <f t="shared" si="6"/>
        <v>5260.5071999999991</v>
      </c>
      <c r="J63" s="121">
        <f t="shared" si="6"/>
        <v>37518</v>
      </c>
      <c r="K63" s="121">
        <f t="shared" si="6"/>
        <v>16894.2</v>
      </c>
      <c r="L63" s="14">
        <f t="shared" si="1"/>
        <v>130086.56279999999</v>
      </c>
      <c r="M63" s="15">
        <f t="shared" si="1"/>
        <v>142144.32980000001</v>
      </c>
      <c r="N63" s="23"/>
    </row>
    <row r="64" spans="1:14">
      <c r="A64" s="116" t="s">
        <v>65</v>
      </c>
      <c r="B64" s="124" t="s">
        <v>66</v>
      </c>
      <c r="C64" s="10" t="s">
        <v>67</v>
      </c>
      <c r="D64" s="12">
        <v>3.2</v>
      </c>
      <c r="E64" s="11">
        <v>3.4</v>
      </c>
      <c r="F64" s="125">
        <v>3.8</v>
      </c>
      <c r="G64" s="125">
        <v>3.8</v>
      </c>
      <c r="H64" s="12">
        <v>0.4</v>
      </c>
      <c r="I64" s="12">
        <v>0.3</v>
      </c>
      <c r="J64" s="92">
        <v>0.72</v>
      </c>
      <c r="K64" s="92">
        <v>0.3</v>
      </c>
      <c r="L64" s="14"/>
      <c r="M64" s="15"/>
      <c r="N64" s="23"/>
    </row>
    <row r="65" spans="1:14">
      <c r="A65" s="116" t="s">
        <v>68</v>
      </c>
      <c r="B65" s="126" t="s">
        <v>69</v>
      </c>
      <c r="C65" s="127" t="s">
        <v>70</v>
      </c>
      <c r="D65" s="12">
        <v>644.5</v>
      </c>
      <c r="E65" s="11">
        <v>630.95000000000005</v>
      </c>
      <c r="F65" s="125">
        <v>599.78</v>
      </c>
      <c r="G65" s="125">
        <v>585.91999999999996</v>
      </c>
      <c r="H65" s="12">
        <v>562.02</v>
      </c>
      <c r="I65" s="12">
        <v>562.02</v>
      </c>
      <c r="J65" s="92">
        <v>74</v>
      </c>
      <c r="K65" s="92">
        <v>74</v>
      </c>
      <c r="L65" s="14"/>
      <c r="M65" s="15"/>
      <c r="N65" s="23"/>
    </row>
    <row r="66" spans="1:14" ht="54.75" customHeight="1">
      <c r="A66" s="10"/>
      <c r="B66" s="128" t="s">
        <v>71</v>
      </c>
      <c r="C66" s="129" t="s">
        <v>72</v>
      </c>
      <c r="D66" s="59">
        <v>48</v>
      </c>
      <c r="E66" s="59">
        <v>23</v>
      </c>
      <c r="F66" s="59">
        <v>48</v>
      </c>
      <c r="G66" s="59">
        <v>19</v>
      </c>
      <c r="H66" s="59">
        <v>7</v>
      </c>
      <c r="I66" s="59">
        <v>6</v>
      </c>
      <c r="J66" s="130">
        <f>J68+J69</f>
        <v>20</v>
      </c>
      <c r="K66" s="130">
        <f>K68+K69</f>
        <v>7</v>
      </c>
      <c r="L66" s="14">
        <f t="shared" si="1"/>
        <v>123</v>
      </c>
      <c r="M66" s="15">
        <f t="shared" si="1"/>
        <v>55</v>
      </c>
      <c r="N66" s="23"/>
    </row>
    <row r="67" spans="1:14">
      <c r="A67" s="10"/>
      <c r="B67" s="131" t="s">
        <v>73</v>
      </c>
      <c r="C67" s="129"/>
      <c r="D67" s="59"/>
      <c r="E67" s="59"/>
      <c r="F67" s="59"/>
      <c r="G67" s="59"/>
      <c r="H67" s="57"/>
      <c r="I67" s="57"/>
      <c r="J67" s="132"/>
      <c r="K67" s="132"/>
      <c r="L67" s="14">
        <f t="shared" si="1"/>
        <v>0</v>
      </c>
      <c r="M67" s="15">
        <f t="shared" si="1"/>
        <v>0</v>
      </c>
      <c r="N67" s="23"/>
    </row>
    <row r="68" spans="1:14">
      <c r="A68" s="10"/>
      <c r="B68" s="59" t="s">
        <v>74</v>
      </c>
      <c r="C68" s="129" t="s">
        <v>72</v>
      </c>
      <c r="D68" s="45">
        <v>33</v>
      </c>
      <c r="E68" s="45">
        <v>15</v>
      </c>
      <c r="F68" s="45">
        <v>33</v>
      </c>
      <c r="G68" s="45">
        <v>12</v>
      </c>
      <c r="H68" s="57">
        <v>7</v>
      </c>
      <c r="I68" s="57">
        <v>6</v>
      </c>
      <c r="J68" s="132">
        <v>7</v>
      </c>
      <c r="K68" s="132">
        <v>7</v>
      </c>
      <c r="L68" s="14">
        <f t="shared" si="1"/>
        <v>80</v>
      </c>
      <c r="M68" s="15">
        <f t="shared" si="1"/>
        <v>40</v>
      </c>
      <c r="N68" s="23"/>
    </row>
    <row r="69" spans="1:14">
      <c r="A69" s="10"/>
      <c r="B69" s="59" t="s">
        <v>75</v>
      </c>
      <c r="C69" s="129" t="s">
        <v>72</v>
      </c>
      <c r="D69" s="45">
        <v>15</v>
      </c>
      <c r="E69" s="45">
        <v>8</v>
      </c>
      <c r="F69" s="45">
        <v>15</v>
      </c>
      <c r="G69" s="45">
        <v>7</v>
      </c>
      <c r="H69" s="57"/>
      <c r="I69" s="57"/>
      <c r="J69" s="132">
        <v>13</v>
      </c>
      <c r="K69" s="132"/>
      <c r="L69" s="14">
        <f t="shared" ref="L69:M69" si="7">D69+F69+H69+J69</f>
        <v>43</v>
      </c>
      <c r="M69" s="15">
        <f t="shared" si="7"/>
        <v>15</v>
      </c>
      <c r="N69" s="23"/>
    </row>
    <row r="70" spans="1:14">
      <c r="A70" s="133"/>
      <c r="B70" s="65"/>
      <c r="C70" s="134"/>
      <c r="D70" s="65"/>
      <c r="E70" s="65"/>
      <c r="F70" s="105"/>
      <c r="G70" s="105"/>
    </row>
    <row r="72" spans="1:14">
      <c r="B72" s="105" t="s">
        <v>76</v>
      </c>
      <c r="C72" s="93"/>
      <c r="D72" s="93" t="s">
        <v>77</v>
      </c>
      <c r="E72" s="93"/>
    </row>
    <row r="73" spans="1:14">
      <c r="B73" s="93"/>
      <c r="C73" s="93"/>
      <c r="D73" s="93"/>
      <c r="E73" s="93"/>
    </row>
    <row r="74" spans="1:14">
      <c r="B74" s="93" t="s">
        <v>78</v>
      </c>
      <c r="C74" s="93"/>
      <c r="D74" s="93" t="s">
        <v>79</v>
      </c>
      <c r="E74" s="93"/>
    </row>
    <row r="75" spans="1:14">
      <c r="B75" s="93"/>
      <c r="C75" s="93"/>
      <c r="D75" s="93"/>
      <c r="E75" s="93"/>
    </row>
    <row r="76" spans="1:14">
      <c r="B76" s="93" t="s">
        <v>80</v>
      </c>
      <c r="C76" s="93"/>
      <c r="D76" s="93" t="s">
        <v>81</v>
      </c>
      <c r="E76" s="93"/>
    </row>
  </sheetData>
  <mergeCells count="12">
    <mergeCell ref="C1:K1"/>
    <mergeCell ref="A4:A5"/>
    <mergeCell ref="B4:B5"/>
    <mergeCell ref="C4:C5"/>
    <mergeCell ref="D4:E4"/>
    <mergeCell ref="F4:G4"/>
    <mergeCell ref="H4:I4"/>
    <mergeCell ref="L4:L5"/>
    <mergeCell ref="M4:M5"/>
    <mergeCell ref="N4:N5"/>
    <mergeCell ref="A62:A63"/>
    <mergeCell ref="B62:B63"/>
  </mergeCells>
  <pageMargins left="0.70866141732283472" right="0.70866141732283472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2017-05-04T06:41:26Z</dcterms:modified>
</cp:coreProperties>
</file>