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188" windowWidth="15120" windowHeight="6936" activeTab="3"/>
  </bookViews>
  <sheets>
    <sheet name="1 полуг 2016 в ДКРЕМ" sheetId="8" r:id="rId1"/>
    <sheet name="1 полуг2016 в ДКРЕМ каз" sheetId="9" r:id="rId2"/>
    <sheet name="год 2016 в Казводхоз измен" sheetId="10" r:id="rId3"/>
    <sheet name="год2016 в ДКРЕМ каз " sheetId="11" r:id="rId4"/>
  </sheets>
  <definedNames>
    <definedName name="_xlnm.Print_Area" localSheetId="2">'год 2016 в Казводхоз измен'!$A$1:$G$110</definedName>
    <definedName name="_xlnm.Print_Area" localSheetId="3">'год2016 в ДКРЕМ каз '!$A$1:$G$109</definedName>
  </definedNames>
  <calcPr calcId="152511" refMode="R1C1"/>
</workbook>
</file>

<file path=xl/calcChain.xml><?xml version="1.0" encoding="utf-8"?>
<calcChain xmlns="http://schemas.openxmlformats.org/spreadsheetml/2006/main">
  <c r="E14" i="10" l="1"/>
  <c r="E25" i="10"/>
  <c r="E24" i="10"/>
  <c r="E23" i="10"/>
  <c r="I59" i="10" s="1"/>
  <c r="E60" i="10"/>
  <c r="E59" i="10"/>
  <c r="J60" i="10"/>
  <c r="J59" i="10"/>
  <c r="E22" i="10"/>
  <c r="E58" i="10"/>
  <c r="J58" i="10"/>
  <c r="H58" i="10"/>
  <c r="I60" i="10" l="1"/>
  <c r="I58" i="10"/>
  <c r="F14" i="10"/>
  <c r="E89" i="10" l="1"/>
  <c r="E70" i="10"/>
  <c r="E55" i="11" l="1"/>
  <c r="E11" i="11"/>
  <c r="F105" i="11"/>
  <c r="F104" i="11"/>
  <c r="F102" i="11"/>
  <c r="F91" i="11"/>
  <c r="F89" i="11"/>
  <c r="F85" i="11"/>
  <c r="D84" i="11"/>
  <c r="D56" i="11" s="1"/>
  <c r="D55" i="11" s="1"/>
  <c r="F70" i="11"/>
  <c r="F60" i="11"/>
  <c r="F59" i="11"/>
  <c r="F58" i="11"/>
  <c r="F25" i="11"/>
  <c r="F24" i="11"/>
  <c r="F23" i="11"/>
  <c r="F22" i="11"/>
  <c r="D21" i="11"/>
  <c r="F14" i="11"/>
  <c r="D12" i="11"/>
  <c r="E84" i="10"/>
  <c r="E56" i="10" s="1"/>
  <c r="E55" i="10" s="1"/>
  <c r="E21" i="10"/>
  <c r="E12" i="10"/>
  <c r="F105" i="10"/>
  <c r="F104" i="10"/>
  <c r="F102" i="10"/>
  <c r="F91" i="10"/>
  <c r="F89" i="10"/>
  <c r="F85" i="10"/>
  <c r="D84" i="10"/>
  <c r="D56" i="10" s="1"/>
  <c r="D55" i="10" s="1"/>
  <c r="F70" i="10"/>
  <c r="F60" i="10"/>
  <c r="F59" i="10"/>
  <c r="F58" i="10"/>
  <c r="F25" i="10"/>
  <c r="F24" i="10"/>
  <c r="F23" i="10"/>
  <c r="F22" i="10"/>
  <c r="D21" i="10"/>
  <c r="D12" i="10"/>
  <c r="E97" i="11" l="1"/>
  <c r="E99" i="11" s="1"/>
  <c r="E106" i="11" s="1"/>
  <c r="F21" i="11"/>
  <c r="E11" i="10"/>
  <c r="E97" i="10" s="1"/>
  <c r="E99" i="10" s="1"/>
  <c r="E106" i="10" s="1"/>
  <c r="F21" i="10"/>
  <c r="F12" i="11"/>
  <c r="F84" i="11"/>
  <c r="D11" i="11"/>
  <c r="D97" i="11" s="1"/>
  <c r="D99" i="11" s="1"/>
  <c r="F84" i="10"/>
  <c r="D11" i="10"/>
  <c r="D97" i="10" s="1"/>
  <c r="D99" i="10" s="1"/>
  <c r="D106" i="10" s="1"/>
  <c r="F12" i="10"/>
  <c r="E99" i="9"/>
  <c r="E99" i="8"/>
  <c r="F106" i="10" l="1"/>
  <c r="F11" i="11"/>
  <c r="F56" i="11"/>
  <c r="D106" i="11"/>
  <c r="F106" i="11" s="1"/>
  <c r="F99" i="11"/>
  <c r="F99" i="10"/>
  <c r="F11" i="10"/>
  <c r="F56" i="10"/>
  <c r="F55" i="10"/>
  <c r="E106" i="9"/>
  <c r="F105" i="9"/>
  <c r="F104" i="9"/>
  <c r="F102" i="9"/>
  <c r="F91" i="9"/>
  <c r="F89" i="9"/>
  <c r="F85" i="9"/>
  <c r="E84" i="9"/>
  <c r="F84" i="9" s="1"/>
  <c r="D84" i="9"/>
  <c r="D56" i="9" s="1"/>
  <c r="D55" i="9" s="1"/>
  <c r="F70" i="9"/>
  <c r="F60" i="9"/>
  <c r="F59" i="9"/>
  <c r="F58" i="9"/>
  <c r="F25" i="9"/>
  <c r="F24" i="9"/>
  <c r="F23" i="9"/>
  <c r="F22" i="9"/>
  <c r="E21" i="9"/>
  <c r="D21" i="9"/>
  <c r="F14" i="9"/>
  <c r="E12" i="9"/>
  <c r="D12" i="9"/>
  <c r="D11" i="9" l="1"/>
  <c r="F21" i="9"/>
  <c r="F12" i="9"/>
  <c r="F55" i="11"/>
  <c r="F97" i="10"/>
  <c r="E11" i="9"/>
  <c r="E56" i="9"/>
  <c r="D97" i="9" l="1"/>
  <c r="D99" i="9" s="1"/>
  <c r="F97" i="11"/>
  <c r="F11" i="9"/>
  <c r="F56" i="9"/>
  <c r="E55" i="9"/>
  <c r="F55" i="9" s="1"/>
  <c r="D106" i="9" l="1"/>
  <c r="F106" i="9" s="1"/>
  <c r="F99" i="9"/>
  <c r="E97" i="9"/>
  <c r="E98" i="9" l="1"/>
  <c r="F98" i="9" s="1"/>
  <c r="F97" i="9"/>
  <c r="E14" i="8" l="1"/>
  <c r="E102" i="8"/>
  <c r="E89" i="8" l="1"/>
  <c r="F89" i="8" l="1"/>
  <c r="E108" i="8"/>
  <c r="F107" i="8"/>
  <c r="F106" i="8"/>
  <c r="F102" i="8"/>
  <c r="F91" i="8"/>
  <c r="F85" i="8"/>
  <c r="D84" i="8"/>
  <c r="D56" i="8" s="1"/>
  <c r="D55" i="8" s="1"/>
  <c r="F70" i="8"/>
  <c r="F60" i="8"/>
  <c r="F59" i="8"/>
  <c r="F58" i="8"/>
  <c r="F25" i="8"/>
  <c r="F24" i="8"/>
  <c r="F23" i="8"/>
  <c r="F22" i="8"/>
  <c r="E21" i="8"/>
  <c r="D21" i="8"/>
  <c r="F14" i="8"/>
  <c r="E12" i="8"/>
  <c r="D12" i="8"/>
  <c r="D11" i="8" l="1"/>
  <c r="D97" i="8" s="1"/>
  <c r="D99" i="8" s="1"/>
  <c r="D108" i="8" s="1"/>
  <c r="F108" i="8" s="1"/>
  <c r="F21" i="8"/>
  <c r="F12" i="8"/>
  <c r="E84" i="8"/>
  <c r="E11" i="8"/>
  <c r="F99" i="8" l="1"/>
  <c r="F84" i="8"/>
  <c r="E56" i="8"/>
  <c r="F11" i="8"/>
  <c r="F56" i="8" l="1"/>
  <c r="E55" i="8"/>
  <c r="F55" i="8" l="1"/>
  <c r="E97" i="8"/>
  <c r="E98" i="8" l="1"/>
  <c r="F98" i="8" s="1"/>
  <c r="F97" i="8"/>
</calcChain>
</file>

<file path=xl/sharedStrings.xml><?xml version="1.0" encoding="utf-8"?>
<sst xmlns="http://schemas.openxmlformats.org/spreadsheetml/2006/main" count="1202" uniqueCount="321">
  <si>
    <t>№ п/п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</si>
  <si>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</si>
  <si>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</si>
  <si>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</si>
  <si>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
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</si>
  <si>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</si>
  <si>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</si>
  <si>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</si>
  <si>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</si>
  <si>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</si>
  <si>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</si>
  <si>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</si>
  <si>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</si>
  <si>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</si>
  <si>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электроэнергия</t>
  </si>
  <si>
    <t>1.5</t>
  </si>
  <si>
    <t>вода покупная</t>
  </si>
  <si>
    <t>1.6</t>
  </si>
  <si>
    <t>химические реагенты</t>
  </si>
  <si>
    <t>1.7</t>
  </si>
  <si>
    <t>запасные части</t>
  </si>
  <si>
    <t>1.8</t>
  </si>
  <si>
    <t>прочие материалы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</si>
  <si>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</si>
  <si>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</si>
  <si>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</si>
  <si>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</si>
  <si>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</si>
  <si>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</si>
  <si>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Амортизация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</si>
  <si>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</si>
  <si>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</si>
  <si>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</si>
  <si>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4.2</t>
  </si>
  <si>
    <t>текущий ремонт</t>
  </si>
  <si>
    <t>4.3</t>
  </si>
  <si>
    <t>защитно-регулируемые работы на случай ЧС</t>
  </si>
  <si>
    <t>4.4</t>
  </si>
  <si>
    <t>асфальтирование после ремонтных работ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</si>
  <si>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</si>
  <si>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</si>
  <si>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</si>
  <si>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</si>
  <si>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</si>
  <si>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</si>
  <si>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</si>
  <si>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</si>
  <si>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</si>
  <si>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5.5</t>
  </si>
  <si>
    <t>обязательные виды страхования</t>
  </si>
  <si>
    <t>Другие затраты (необходимо расшифровать)</t>
  </si>
  <si>
    <t>6.1</t>
  </si>
  <si>
    <t>затраты на экологию</t>
  </si>
  <si>
    <t>6.2</t>
  </si>
  <si>
    <t>услуги автотранспорта и механизма</t>
  </si>
  <si>
    <t>6.3</t>
  </si>
  <si>
    <t>налоги  и платежи в бюджет</t>
  </si>
  <si>
    <t>6.7</t>
  </si>
  <si>
    <t>командировочные расходы</t>
  </si>
  <si>
    <t>6.8</t>
  </si>
  <si>
    <t>услуги связи</t>
  </si>
  <si>
    <t>6.9</t>
  </si>
  <si>
    <t>канцелярские товары</t>
  </si>
  <si>
    <t>6.10</t>
  </si>
  <si>
    <t>аренда автотранспорта</t>
  </si>
  <si>
    <t>6.11</t>
  </si>
  <si>
    <t>аренда помещения</t>
  </si>
  <si>
    <t>6.12</t>
  </si>
  <si>
    <t>коммунальные услуги</t>
  </si>
  <si>
    <t>6.13</t>
  </si>
  <si>
    <t>отопление</t>
  </si>
  <si>
    <t>6.14</t>
  </si>
  <si>
    <t>роялти</t>
  </si>
  <si>
    <t>6.15</t>
  </si>
  <si>
    <t>аттестация гидропостов</t>
  </si>
  <si>
    <t>6.16</t>
  </si>
  <si>
    <t>консалтинговые услуги</t>
  </si>
  <si>
    <t>6.17</t>
  </si>
  <si>
    <t>прочие</t>
  </si>
  <si>
    <t>6.18.</t>
  </si>
  <si>
    <t>обучение лаборантов</t>
  </si>
  <si>
    <t>6.19.</t>
  </si>
  <si>
    <t>аттестация лаборатории</t>
  </si>
  <si>
    <t>II</t>
  </si>
  <si>
    <t>Расходы периода,
всего</t>
  </si>
  <si>
    <t>7.1</t>
  </si>
  <si>
    <t>7.2</t>
  </si>
  <si>
    <t>заработная плата административного персонала</t>
  </si>
  <si>
    <t>7.3</t>
  </si>
  <si>
    <t>7.4</t>
  </si>
  <si>
    <t>социальные отчисления</t>
  </si>
  <si>
    <t>7.5</t>
  </si>
  <si>
    <t>социальное страхование</t>
  </si>
  <si>
    <t>7.6</t>
  </si>
  <si>
    <t>услуги банка</t>
  </si>
  <si>
    <t>7.7</t>
  </si>
  <si>
    <t>амортизация</t>
  </si>
  <si>
    <t>7.8</t>
  </si>
  <si>
    <t>обслуживание и ремонт основных средств и нематериальных активов</t>
  </si>
  <si>
    <t>7.9</t>
  </si>
  <si>
    <t>7.10</t>
  </si>
  <si>
    <t>обслуживание оргтехники</t>
  </si>
  <si>
    <t>7.11</t>
  </si>
  <si>
    <t>7.12</t>
  </si>
  <si>
    <t>7.13</t>
  </si>
  <si>
    <t>7.14</t>
  </si>
  <si>
    <t>7.15</t>
  </si>
  <si>
    <t>налог на охрану окружающей среды</t>
  </si>
  <si>
    <t>7.16</t>
  </si>
  <si>
    <t>плата за пользование водными ресурсами</t>
  </si>
  <si>
    <t>7.17</t>
  </si>
  <si>
    <t>расходы на содержание и обслуживание технических средств управления, узлов связи, вычислительной техники</t>
  </si>
  <si>
    <t>7.18</t>
  </si>
  <si>
    <t>7.19</t>
  </si>
  <si>
    <t>7.20</t>
  </si>
  <si>
    <t>7.21</t>
  </si>
  <si>
    <t>7.22</t>
  </si>
  <si>
    <t>7.23</t>
  </si>
  <si>
    <t>содержание автотранспорта</t>
  </si>
  <si>
    <t>7.24</t>
  </si>
  <si>
    <t>аренда (офиса, гаража, автотранспорта)</t>
  </si>
  <si>
    <t>7.25</t>
  </si>
  <si>
    <t>аренда основных средств общехозяйственного назначения</t>
  </si>
  <si>
    <t>7.26</t>
  </si>
  <si>
    <t>представительские расходы (периодическая печать, связь)</t>
  </si>
  <si>
    <t>7.27</t>
  </si>
  <si>
    <t>7.28</t>
  </si>
  <si>
    <t>7.28.1</t>
  </si>
  <si>
    <t>обязательное страхование</t>
  </si>
  <si>
    <t>7.28.2</t>
  </si>
  <si>
    <t>подписка/периодическая печать</t>
  </si>
  <si>
    <t>7.28.3</t>
  </si>
  <si>
    <t>вывоз мусора</t>
  </si>
  <si>
    <t>7.28.4</t>
  </si>
  <si>
    <t>услуги сторонних организаций</t>
  </si>
  <si>
    <t>7.28.5</t>
  </si>
  <si>
    <t>консультационные и аудиторские услуги</t>
  </si>
  <si>
    <t>7.28.6</t>
  </si>
  <si>
    <t>услуги гидрометцентра</t>
  </si>
  <si>
    <t>7.28.7</t>
  </si>
  <si>
    <t>7.28.8</t>
  </si>
  <si>
    <t>расходы на выплату вознаграждений</t>
  </si>
  <si>
    <t>7.28.9</t>
  </si>
  <si>
    <t>затраты на компенсацию нормат.потерь</t>
  </si>
  <si>
    <t>7.28.10</t>
  </si>
  <si>
    <t>содержание головного предприятия</t>
  </si>
  <si>
    <t>III</t>
  </si>
  <si>
    <t>Всего затрат</t>
  </si>
  <si>
    <t>IV</t>
  </si>
  <si>
    <t>V</t>
  </si>
  <si>
    <t>Всего доходов</t>
  </si>
  <si>
    <t>Сумма не возмещенного СЕМ дохода</t>
  </si>
  <si>
    <t>Доход за минусом уже возмещенного СЕМ дохода</t>
  </si>
  <si>
    <t>VI</t>
  </si>
  <si>
    <t>Объем оказываемых услуг</t>
  </si>
  <si>
    <t>тыс.м3</t>
  </si>
  <si>
    <t>Нормативные потери</t>
  </si>
  <si>
    <t>%</t>
  </si>
  <si>
    <t>VIII</t>
  </si>
  <si>
    <t>Тариф (без НДС)</t>
  </si>
  <si>
    <t>тенге/м3</t>
  </si>
  <si>
    <t>соц.отчисл./страхование</t>
  </si>
  <si>
    <t>7.28.11</t>
  </si>
  <si>
    <t>7.28.12</t>
  </si>
  <si>
    <t>сбор за гос.регистрацию</t>
  </si>
  <si>
    <t>почтовые услуги</t>
  </si>
  <si>
    <t>6.20.</t>
  </si>
  <si>
    <t>Прибыль/Убыток</t>
  </si>
  <si>
    <t>тыс.кВтч</t>
  </si>
  <si>
    <t>тыс.Гкал</t>
  </si>
  <si>
    <t xml:space="preserve">тыс.м3 </t>
  </si>
  <si>
    <t>Директор</t>
  </si>
  <si>
    <t>Гл.бухгалтер</t>
  </si>
  <si>
    <t>В.И.Холод</t>
  </si>
  <si>
    <t>Б.Б.Раисова</t>
  </si>
  <si>
    <t>Ж.О.Кожанов</t>
  </si>
  <si>
    <t>к Правилам утверждения тарифов </t>
  </si>
  <si>
    <t>(цен, ставок сборов) и тарифных смет</t>
  </si>
  <si>
    <t>на регулируемые услуги (товары, работы)</t>
  </si>
  <si>
    <t xml:space="preserve">субъектов естественных монополий  </t>
  </si>
  <si>
    <t>от 19 июля 2013г. № 215-ОД</t>
  </si>
  <si>
    <t>Предусмотрено в утвержденной тарифной смете</t>
  </si>
  <si>
    <t xml:space="preserve">другие расходы, всего, в том числе
</t>
  </si>
  <si>
    <t xml:space="preserve">Общие и административные расходы, всего, в том числе
</t>
  </si>
  <si>
    <t>Обслуживание программного обеспечения 1С Бухгалтерия</t>
  </si>
  <si>
    <t>% отклонения</t>
  </si>
  <si>
    <t>Наименование субъекта:   Павлодарский филиал РГП на ПХВ  "Казводхоз" КВР МСХ РК</t>
  </si>
  <si>
    <t xml:space="preserve">Табиғи монополиялар </t>
  </si>
  <si>
    <t xml:space="preserve">субъектілерінің реттеліп көрсетілетін </t>
  </si>
  <si>
    <t>қызметтеріне (тауарларына, жұмыстарына)</t>
  </si>
  <si>
    <t xml:space="preserve">тарифтерді (бағаларды, алымдар ставкаларын) </t>
  </si>
  <si>
    <t xml:space="preserve"> және тарифтік сметаларды бекіту қағидаларына</t>
  </si>
  <si>
    <t>2013 жылғы 19 шілдедегі № 215-НҚ</t>
  </si>
  <si>
    <t xml:space="preserve">Субъектінің атауы: Қазақстан Республикасы Ауыл шаруашылығы министрлігінің Су ресурстары комитеті "Қазсушар" шаруашылық жүргізу құқығындағы Республикалық мемлекеттік кәсіпорынның Павлодар филиалы </t>
  </si>
  <si>
    <t>№ р/с</t>
  </si>
  <si>
    <t>Көрсеткіштердің атауы</t>
  </si>
  <si>
    <t>Өлшем бірлігі</t>
  </si>
  <si>
    <t xml:space="preserve">Бекітілген тарифтік сметада көзделген </t>
  </si>
  <si>
    <t>Тарифтік сметаның нақты болған көрсеткіші 2015 жыл бойынша</t>
  </si>
  <si>
    <t xml:space="preserve">Орындау  % </t>
  </si>
  <si>
    <t>Тауарларды өндіруге және қызметтерді ұсынуға арналған шығындар, барлығы, оның ішінде</t>
  </si>
  <si>
    <t>мың тенге</t>
  </si>
  <si>
    <t>Материалдық шығындар, барлығы, оның ішінде:</t>
  </si>
  <si>
    <t>шикізат және материалдар, барлығы, оның ішінде:</t>
  </si>
  <si>
    <t>ЖЖМ</t>
  </si>
  <si>
    <t xml:space="preserve">отын </t>
  </si>
  <si>
    <t>электр энергиясы</t>
  </si>
  <si>
    <t xml:space="preserve"> сатып алынатын су</t>
  </si>
  <si>
    <t xml:space="preserve">химиялық реагенттер </t>
  </si>
  <si>
    <t>қосалқы бөлшектер</t>
  </si>
  <si>
    <t>өзге де материалдар</t>
  </si>
  <si>
    <t>Еңбекке ақы төлеуге арналған  шығындар, барлығы оның ішінде:</t>
  </si>
  <si>
    <t>жалақы</t>
  </si>
  <si>
    <t>әлеуметтік салық</t>
  </si>
  <si>
    <t>элеуметтік аударымдар/
сақтандыру</t>
  </si>
  <si>
    <t>жөндеу, барлығы оның ішінде</t>
  </si>
  <si>
    <t>Негізгі құралдар құнының өсуіне алып келмейтін күрделі жөндеу</t>
  </si>
  <si>
    <t>ағымдағы жөндеу</t>
  </si>
  <si>
    <t>Төтенше жағдайлар - қорғану-реттелетін жұмыс</t>
  </si>
  <si>
    <t>өзге де шығындар, барлығы оның ішінде</t>
  </si>
  <si>
    <t>Тұрақты жұмысы жолда болатын немесе әр тарапты жүру сипаты болған жағдайлардағы төлемдер</t>
  </si>
  <si>
    <t>Есепке алу аспаптарын, зертханаларды тексеру, аттестациялау, энергия жабдықтарын тексеру шығындары</t>
  </si>
  <si>
    <t>дератизациалық, дезинфекциялық, дезинсекциялық жұмыстар</t>
  </si>
  <si>
    <t>еңбекті қорғау және қауіпсіздік техникасы</t>
  </si>
  <si>
    <t>міндетті сақтандыру түрлері</t>
  </si>
  <si>
    <t>басқа шығындар (таратып жазу қажет)</t>
  </si>
  <si>
    <t>экологияға шығындар</t>
  </si>
  <si>
    <t xml:space="preserve">автокөлік және механизм қызметтері </t>
  </si>
  <si>
    <t>бюджетке төленетін салықтар мен төлемдер</t>
  </si>
  <si>
    <t>іссапар шығыстары</t>
  </si>
  <si>
    <t>байланыс қызметтері</t>
  </si>
  <si>
    <t>кеңсе тауарлары</t>
  </si>
  <si>
    <t>автокөлікті жалға алу</t>
  </si>
  <si>
    <t>Үй-жайларды жалға алу</t>
  </si>
  <si>
    <t>коммуналдық қызметтер</t>
  </si>
  <si>
    <t>жылыту</t>
  </si>
  <si>
    <t>гидробекет аттестаттау</t>
  </si>
  <si>
    <t>консалтингтік қызметтер</t>
  </si>
  <si>
    <t xml:space="preserve">өзге де </t>
  </si>
  <si>
    <t>зертханашыларды оқыту</t>
  </si>
  <si>
    <t xml:space="preserve">зертхананың аттестациялау </t>
  </si>
  <si>
    <t>бөгде ұйымдардың қызметтері</t>
  </si>
  <si>
    <t>Кезең шығындары, барлығы</t>
  </si>
  <si>
    <t>Жалпы және әкімшілік шығыстары, барлығы, оның ішінде</t>
  </si>
  <si>
    <t>шикізат және материалдар</t>
  </si>
  <si>
    <t>әкімшілік персоналының жалақысы</t>
  </si>
  <si>
    <t>әлеуметтік аударымдар</t>
  </si>
  <si>
    <t>әлеуметтік сақтандыру</t>
  </si>
  <si>
    <t>банк қызметтері</t>
  </si>
  <si>
    <t xml:space="preserve">негізгі құралдар мен материалдық емес активтердің қызмет көрсету және жөндеу </t>
  </si>
  <si>
    <t>ұйымдастыру техникасына қызмет көрсету</t>
  </si>
  <si>
    <t>қоршаған ортаны қорғауға салық</t>
  </si>
  <si>
    <t xml:space="preserve">су ресурстарын пайдалану үшін төлем </t>
  </si>
  <si>
    <t>күтіп-ұстауға жұмсалатын және техникалық басқару құралдарын, байланыс тораптарын, есептеу техникасын  шығыстар</t>
  </si>
  <si>
    <t xml:space="preserve">
өзге материалдар</t>
  </si>
  <si>
    <t>автокөлікті күтіп ұстауға</t>
  </si>
  <si>
    <t>жалға алу (офис, гараж, автокөлік)</t>
  </si>
  <si>
    <t>жалпы шаруашылық мақсатындағы негізгі құралдарды жалдау</t>
  </si>
  <si>
    <t>өкілдік шығыстар, байланыс, мерзімдік басылым және т.б.</t>
  </si>
  <si>
    <t>басқа шығыстар, барлығы, оның ішінде:</t>
  </si>
  <si>
    <t>міндетті түрде сақтандыру</t>
  </si>
  <si>
    <t>жазылу/ баспасөз</t>
  </si>
  <si>
    <t>қоқыс шығару</t>
  </si>
  <si>
    <t>консультациялық және аудиторлық қызметтер</t>
  </si>
  <si>
    <t>гидрометорталық қызметті</t>
  </si>
  <si>
    <t>1С бухгалтерияға қызмет көрсету</t>
  </si>
  <si>
    <t>Сыйақылар төлеуге арналған шығыстар</t>
  </si>
  <si>
    <t>нормативтік ысыраптарды өтеу шығыстары</t>
  </si>
  <si>
    <t>бас кәсіпорынның ұстау</t>
  </si>
  <si>
    <t>мемлекеттік тіркегені үшін алынатын алым</t>
  </si>
  <si>
    <t>почталық қызметтер</t>
  </si>
  <si>
    <t>Шығындардың барлығы</t>
  </si>
  <si>
    <t>Пайда/Шығын</t>
  </si>
  <si>
    <t>Кірістер, барлығы</t>
  </si>
  <si>
    <t>Сомасы өтелген ТМС табыс</t>
  </si>
  <si>
    <t xml:space="preserve">
Табыс өтегенін шегеріп, ТМС табыс</t>
  </si>
  <si>
    <t xml:space="preserve">
Көрсетілетін қызметтердің көлемі</t>
  </si>
  <si>
    <t>Нормативтік ысыраптар</t>
  </si>
  <si>
    <t>Тариф (ҚҚС-сыз)</t>
  </si>
  <si>
    <t>Бас бухгалтер</t>
  </si>
  <si>
    <t xml:space="preserve">асфальттау жөндеу жұмыстарынан кейін </t>
  </si>
  <si>
    <t>Фактически сложившиеся показатели тарифной сметы за 1 полугодие 2016г.</t>
  </si>
  <si>
    <t>Специалист по планированию</t>
  </si>
  <si>
    <t>и тарифообразованию</t>
  </si>
  <si>
    <t>Приложение 2</t>
  </si>
  <si>
    <t xml:space="preserve">           ОТЧЕТ ПО ИСПОЛНЕНИЮ ТАРИФНОЙ СМЕТЫ ПО ПОДАЧЕ ВОДЫ ПО КАНАЛАМ ЗА  1 ПОЛУГОДИЕ 2016г.</t>
  </si>
  <si>
    <t xml:space="preserve">2 қосымша </t>
  </si>
  <si>
    <t>СУДЫ АРНАЛАР АРҚЫЛЫ ТАРИФТІК СМЕТАНЫҢ ОРЫНДАЛУЫ 2016 ЖЫЛҒА ЕСЕП</t>
  </si>
  <si>
    <t>Ж.О.Қожанов</t>
  </si>
  <si>
    <t>Жоспарлау және тарифті қалыптастыру маманы</t>
  </si>
  <si>
    <t xml:space="preserve">           ОТЧЕТ ПО ИСПОЛНЕНИЮ ТАРИФНОЙ СМЕТЫ ПО ПОДАЧЕ ВОДЫ ПО КАНАЛАМ ЗА  2016г.</t>
  </si>
  <si>
    <t>Фактически сложившиеся показатели тарифной сметы за 2016г.</t>
  </si>
  <si>
    <t>Предусмотрено в откорректированной утвержденной тарифной смете за 2016г.</t>
  </si>
  <si>
    <t>Примечание</t>
  </si>
  <si>
    <t>повышение квалификации</t>
  </si>
  <si>
    <t xml:space="preserve">Расходы периода,  всего
</t>
  </si>
  <si>
    <t xml:space="preserve">Затраты на производство товаров и предоставление услуг,  всего в том числе
</t>
  </si>
  <si>
    <t xml:space="preserve">Ремонт, всего, в том числе 
</t>
  </si>
  <si>
    <t xml:space="preserve">Затраты на оплату труда, всего, в том числе 
</t>
  </si>
  <si>
    <t xml:space="preserve">Прочие затраты, всего, в том числе 
</t>
  </si>
  <si>
    <t>Увеличение затрат на ГСМ в связи с дополнительными работами на ШВТ и ШМК</t>
  </si>
  <si>
    <t>Уменьшение суммы затрат по ФОТ за счет отпуска без содержания регулировщика подачи воды</t>
  </si>
  <si>
    <t>Уменьшение суммы налога за счет отпуска без содержания регулировщика подачи воды</t>
  </si>
  <si>
    <t>Уменьшение сумм отчислений за счет отпуска без содержания регулировщика подачи воды</t>
  </si>
  <si>
    <t>Планировалось дополнительное приобретение ОС за счет амортизации</t>
  </si>
  <si>
    <t>Увеличение платы за эмиссии в окружающую среду и налога на транспорт</t>
  </si>
  <si>
    <t>Дополнительные расходы на повышение квалификации</t>
  </si>
  <si>
    <t>Дополнительные расходы на сопровождение по новой программе 1С Бухгалтерия "Облако"</t>
  </si>
  <si>
    <t>Расходы на аудиторские услуги - 190 тыс.тенге, публикации в СМИ ежегодных отчетностей - 82 тыс.тенге</t>
  </si>
  <si>
    <t>Ескертпе</t>
  </si>
  <si>
    <t xml:space="preserve"> ШСӨТ мен ШМА  қосымша жұмыстарға байланысты ЖЖМ-ның шығындарың ұлғайту</t>
  </si>
  <si>
    <t xml:space="preserve">Еңбек ақы есебінен су беру реттеушісіз ЕАҚ бойынша шығындар сомасының азайтылуы </t>
  </si>
  <si>
    <t xml:space="preserve">Еңбек ақы есебінен су беру реттеушісіз салық бойынша шығындар сомасының азайтылуы </t>
  </si>
  <si>
    <t xml:space="preserve">Еңбек ақы есебінен су беру реттеушісіз аударымдар бойынша шығындар сомасының азайтылуы </t>
  </si>
  <si>
    <t>Амортизация есебінен жоспарланған  НҚ қосымша сатып алу</t>
  </si>
  <si>
    <t xml:space="preserve">Қоршаған ортаны үнемдеу үшін төлемақыны ұлғайтуы және көлік салығы </t>
  </si>
  <si>
    <t>190 мың. теңге - аудиторлық қызмет шығындары, 82 мың. теңге БАҚ-тың жыл сайынғы есептілік жарияланымдарына</t>
  </si>
  <si>
    <t xml:space="preserve">1С Бухгалтерия "ОБЛОКО" жаңа бағдарламасы бойынша сүйемелдеуге қосымша шығындар </t>
  </si>
  <si>
    <t xml:space="preserve">Біліктілікті артыруына қосымша шығындар </t>
  </si>
  <si>
    <t>СУДЫ АРНАЛАР АРҚЫЛЫ ТАРИФТІК СМЕТАНЫҢ ОРЫНДАЛУЫ БОЙЫНША 2016 ЖЫЛДЫҢ ЕСЕБІ</t>
  </si>
  <si>
    <t>2014 жылғы 19 шілдедегі № 215-НҚ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</si>
</sst>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left" vertical="center"/>
    </xf>
    <xf numFmtId="2" fontId="9" fillId="2" borderId="1" xfId="2" applyNumberFormat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2" fontId="5" fillId="2" borderId="1" xfId="2" applyNumberFormat="1" applyFont="1" applyFill="1" applyBorder="1" applyAlignment="1">
      <alignment horizontal="left"/>
    </xf>
    <xf numFmtId="2" fontId="5" fillId="2" borderId="1" xfId="2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4" fontId="6" fillId="2" borderId="0" xfId="0" applyNumberFormat="1" applyFont="1" applyFill="1" applyAlignment="1">
      <alignment horizontal="center"/>
    </xf>
    <xf numFmtId="0" fontId="8" fillId="2" borderId="0" xfId="0" applyFont="1" applyFill="1" applyAlignment="1"/>
    <xf numFmtId="0" fontId="10" fillId="2" borderId="0" xfId="0" applyFont="1" applyFill="1" applyAlignment="1"/>
    <xf numFmtId="165" fontId="6" fillId="0" borderId="0" xfId="0" applyNumberFormat="1" applyFont="1" applyAlignment="1">
      <alignment vertical="center"/>
    </xf>
    <xf numFmtId="2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left" vertical="center" wrapText="1"/>
    </xf>
    <xf numFmtId="2" fontId="17" fillId="2" borderId="1" xfId="2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colors>
    <mruColors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2"/>
  <sheetViews>
    <sheetView workbookViewId="0">
      <selection activeCell="B115" sqref="B115"/>
    </sheetView>
  </sheetViews>
  <sheetFormatPr defaultColWidth="9.109375" defaultRowHeight="13.2" x14ac:dyDescent="0.3"/>
  <cols>
    <col min="1" max="1" width="7.5546875" style="8" customWidth="1"/>
    <col min="2" max="2" width="44" style="8" customWidth="1"/>
    <col min="3" max="3" width="10.6640625" style="8" customWidth="1"/>
    <col min="4" max="4" width="17" style="8" customWidth="1"/>
    <col min="5" max="5" width="18.33203125" style="8" customWidth="1"/>
    <col min="6" max="6" width="12.33203125" style="8" customWidth="1"/>
    <col min="7" max="16384" width="9.109375" style="1"/>
  </cols>
  <sheetData>
    <row r="1" spans="1:6" ht="13.8" x14ac:dyDescent="0.25">
      <c r="F1" s="22" t="s">
        <v>284</v>
      </c>
    </row>
    <row r="2" spans="1:6" ht="15.6" x14ac:dyDescent="0.3">
      <c r="F2" s="23" t="s">
        <v>176</v>
      </c>
    </row>
    <row r="3" spans="1:6" ht="15.6" x14ac:dyDescent="0.3">
      <c r="F3" s="23" t="s">
        <v>177</v>
      </c>
    </row>
    <row r="4" spans="1:6" ht="15.6" x14ac:dyDescent="0.3">
      <c r="F4" s="23" t="s">
        <v>178</v>
      </c>
    </row>
    <row r="5" spans="1:6" ht="15.6" x14ac:dyDescent="0.3">
      <c r="F5" s="23" t="s">
        <v>179</v>
      </c>
    </row>
    <row r="6" spans="1:6" ht="13.8" x14ac:dyDescent="0.25">
      <c r="F6" s="22" t="s">
        <v>180</v>
      </c>
    </row>
    <row r="7" spans="1:6" ht="3.6" customHeight="1" x14ac:dyDescent="0.25"/>
    <row r="8" spans="1:6" ht="13.8" x14ac:dyDescent="0.3">
      <c r="A8" s="66" t="s">
        <v>186</v>
      </c>
      <c r="B8" s="67"/>
      <c r="C8" s="67"/>
      <c r="D8" s="67"/>
      <c r="E8" s="67"/>
      <c r="F8" s="67"/>
    </row>
    <row r="9" spans="1:6" ht="46.2" customHeight="1" x14ac:dyDescent="0.3">
      <c r="A9" s="68" t="s">
        <v>285</v>
      </c>
      <c r="B9" s="69"/>
      <c r="C9" s="69"/>
      <c r="D9" s="69"/>
      <c r="E9" s="69"/>
      <c r="F9" s="69"/>
    </row>
    <row r="10" spans="1:6" ht="67.95" customHeight="1" x14ac:dyDescent="0.3">
      <c r="A10" s="33" t="s">
        <v>0</v>
      </c>
      <c r="B10" s="33" t="s">
        <v>1</v>
      </c>
      <c r="C10" s="33" t="s">
        <v>2</v>
      </c>
      <c r="D10" s="12" t="s">
        <v>181</v>
      </c>
      <c r="E10" s="12" t="s">
        <v>281</v>
      </c>
      <c r="F10" s="12" t="s">
        <v>185</v>
      </c>
    </row>
    <row r="11" spans="1:6" s="3" customFormat="1" ht="40.200000000000003" customHeight="1" x14ac:dyDescent="0.3">
      <c r="A11" s="31" t="s">
        <v>3</v>
      </c>
      <c r="B11" s="32" t="s">
        <v>4</v>
      </c>
      <c r="C11" s="31" t="s">
        <v>5</v>
      </c>
      <c r="D11" s="13">
        <f>D12+D21+D25+D26+D31+D37</f>
        <v>12625.400000000001</v>
      </c>
      <c r="E11" s="13">
        <f>E12+E21+E25+E26+E31+E37</f>
        <v>6623.7</v>
      </c>
      <c r="F11" s="7">
        <f>(E11/D11*100%)-100%</f>
        <v>-0.47536711708143908</v>
      </c>
    </row>
    <row r="12" spans="1:6" ht="25.2" customHeight="1" x14ac:dyDescent="0.3">
      <c r="A12" s="14">
        <v>1</v>
      </c>
      <c r="B12" s="5" t="s">
        <v>6</v>
      </c>
      <c r="C12" s="4" t="s">
        <v>5</v>
      </c>
      <c r="D12" s="6">
        <f>SUM(D13:D20)</f>
        <v>642</v>
      </c>
      <c r="E12" s="6">
        <f>SUM(E13:E20)</f>
        <v>630.20000000000005</v>
      </c>
      <c r="F12" s="7">
        <f t="shared" ref="F12:F70" si="0">(E12/D12*100%)-100%</f>
        <v>-1.8380062305295874E-2</v>
      </c>
    </row>
    <row r="13" spans="1:6" x14ac:dyDescent="0.3">
      <c r="A13" s="4" t="s">
        <v>7</v>
      </c>
      <c r="B13" s="5" t="s">
        <v>8</v>
      </c>
      <c r="C13" s="4" t="s">
        <v>5</v>
      </c>
      <c r="D13" s="6"/>
      <c r="E13" s="6"/>
      <c r="F13" s="7"/>
    </row>
    <row r="14" spans="1:6" ht="15.6" customHeight="1" x14ac:dyDescent="0.3">
      <c r="A14" s="4" t="s">
        <v>9</v>
      </c>
      <c r="B14" s="5" t="s">
        <v>10</v>
      </c>
      <c r="C14" s="4" t="s">
        <v>5</v>
      </c>
      <c r="D14" s="6">
        <v>642</v>
      </c>
      <c r="E14" s="6">
        <f>219.6+410.6</f>
        <v>630.20000000000005</v>
      </c>
      <c r="F14" s="7">
        <f t="shared" si="0"/>
        <v>-1.8380062305295874E-2</v>
      </c>
    </row>
    <row r="15" spans="1:6" x14ac:dyDescent="0.3">
      <c r="A15" s="4" t="s">
        <v>11</v>
      </c>
      <c r="B15" s="5" t="s">
        <v>12</v>
      </c>
      <c r="C15" s="4" t="s">
        <v>5</v>
      </c>
      <c r="D15" s="6"/>
      <c r="E15" s="6"/>
      <c r="F15" s="7"/>
    </row>
    <row r="16" spans="1:6" x14ac:dyDescent="0.3">
      <c r="A16" s="4" t="s">
        <v>13</v>
      </c>
      <c r="B16" s="5" t="s">
        <v>14</v>
      </c>
      <c r="C16" s="4" t="s">
        <v>5</v>
      </c>
      <c r="D16" s="6"/>
      <c r="E16" s="6"/>
      <c r="F16" s="7"/>
    </row>
    <row r="17" spans="1:8" x14ac:dyDescent="0.3">
      <c r="A17" s="4" t="s">
        <v>15</v>
      </c>
      <c r="B17" s="5" t="s">
        <v>16</v>
      </c>
      <c r="C17" s="4" t="s">
        <v>5</v>
      </c>
      <c r="D17" s="6"/>
      <c r="E17" s="6"/>
      <c r="F17" s="7"/>
    </row>
    <row r="18" spans="1:8" x14ac:dyDescent="0.3">
      <c r="A18" s="4" t="s">
        <v>17</v>
      </c>
      <c r="B18" s="5" t="s">
        <v>18</v>
      </c>
      <c r="C18" s="4" t="s">
        <v>5</v>
      </c>
      <c r="D18" s="6"/>
      <c r="E18" s="6"/>
      <c r="F18" s="7"/>
    </row>
    <row r="19" spans="1:8" x14ac:dyDescent="0.3">
      <c r="A19" s="4" t="s">
        <v>19</v>
      </c>
      <c r="B19" s="5" t="s">
        <v>20</v>
      </c>
      <c r="C19" s="4" t="s">
        <v>5</v>
      </c>
      <c r="D19" s="6"/>
      <c r="E19" s="6"/>
      <c r="F19" s="7"/>
    </row>
    <row r="20" spans="1:8" x14ac:dyDescent="0.3">
      <c r="A20" s="4" t="s">
        <v>21</v>
      </c>
      <c r="B20" s="5" t="s">
        <v>22</v>
      </c>
      <c r="C20" s="4" t="s">
        <v>5</v>
      </c>
      <c r="D20" s="6"/>
      <c r="E20" s="6"/>
      <c r="F20" s="7"/>
    </row>
    <row r="21" spans="1:8" ht="25.2" customHeight="1" x14ac:dyDescent="0.3">
      <c r="A21" s="14">
        <v>2</v>
      </c>
      <c r="B21" s="5" t="s">
        <v>23</v>
      </c>
      <c r="C21" s="4" t="s">
        <v>5</v>
      </c>
      <c r="D21" s="6">
        <f>SUM(D22:D24)</f>
        <v>7672.2000000000007</v>
      </c>
      <c r="E21" s="6">
        <f>SUM(E22:E24)</f>
        <v>3836.5</v>
      </c>
      <c r="F21" s="7">
        <f t="shared" si="0"/>
        <v>-0.49994786371575306</v>
      </c>
    </row>
    <row r="22" spans="1:8" ht="15.6" customHeight="1" x14ac:dyDescent="0.3">
      <c r="A22" s="4" t="s">
        <v>24</v>
      </c>
      <c r="B22" s="5" t="s">
        <v>25</v>
      </c>
      <c r="C22" s="4" t="s">
        <v>5</v>
      </c>
      <c r="D22" s="6">
        <v>6981.1</v>
      </c>
      <c r="E22" s="6">
        <v>3491</v>
      </c>
      <c r="F22" s="7">
        <f t="shared" si="0"/>
        <v>-0.49993554024437414</v>
      </c>
      <c r="G22" s="30"/>
    </row>
    <row r="23" spans="1:8" ht="15.6" customHeight="1" x14ac:dyDescent="0.3">
      <c r="A23" s="4" t="s">
        <v>26</v>
      </c>
      <c r="B23" s="5" t="s">
        <v>27</v>
      </c>
      <c r="C23" s="4" t="s">
        <v>5</v>
      </c>
      <c r="D23" s="6">
        <v>377</v>
      </c>
      <c r="E23" s="6">
        <v>188.5</v>
      </c>
      <c r="F23" s="7">
        <f t="shared" si="0"/>
        <v>-0.5</v>
      </c>
      <c r="G23" s="30"/>
      <c r="H23" s="30"/>
    </row>
    <row r="24" spans="1:8" ht="15.6" customHeight="1" x14ac:dyDescent="0.3">
      <c r="A24" s="4" t="s">
        <v>28</v>
      </c>
      <c r="B24" s="15" t="s">
        <v>161</v>
      </c>
      <c r="C24" s="4" t="s">
        <v>5</v>
      </c>
      <c r="D24" s="6">
        <v>314.10000000000002</v>
      </c>
      <c r="E24" s="6">
        <v>157</v>
      </c>
      <c r="F24" s="7">
        <f t="shared" si="0"/>
        <v>-0.50015918497293854</v>
      </c>
      <c r="G24" s="30"/>
    </row>
    <row r="25" spans="1:8" ht="15.6" customHeight="1" x14ac:dyDescent="0.3">
      <c r="A25" s="14">
        <v>3</v>
      </c>
      <c r="B25" s="5" t="s">
        <v>29</v>
      </c>
      <c r="C25" s="4" t="s">
        <v>5</v>
      </c>
      <c r="D25" s="6">
        <v>4311.2</v>
      </c>
      <c r="E25" s="6">
        <v>2157</v>
      </c>
      <c r="F25" s="7">
        <f t="shared" si="0"/>
        <v>-0.49967526442753751</v>
      </c>
      <c r="G25" s="30"/>
    </row>
    <row r="26" spans="1:8" ht="26.4" customHeight="1" x14ac:dyDescent="0.3">
      <c r="A26" s="14">
        <v>4</v>
      </c>
      <c r="B26" s="5" t="s">
        <v>30</v>
      </c>
      <c r="C26" s="4" t="s">
        <v>5</v>
      </c>
      <c r="D26" s="6"/>
      <c r="E26" s="6"/>
      <c r="F26" s="7"/>
    </row>
    <row r="27" spans="1:8" ht="26.4" customHeight="1" x14ac:dyDescent="0.3">
      <c r="A27" s="4" t="s">
        <v>31</v>
      </c>
      <c r="B27" s="5" t="s">
        <v>32</v>
      </c>
      <c r="C27" s="4" t="s">
        <v>5</v>
      </c>
      <c r="D27" s="6"/>
      <c r="E27" s="6"/>
      <c r="F27" s="7"/>
    </row>
    <row r="28" spans="1:8" ht="15" customHeight="1" x14ac:dyDescent="0.3">
      <c r="A28" s="4" t="s">
        <v>33</v>
      </c>
      <c r="B28" s="5" t="s">
        <v>34</v>
      </c>
      <c r="C28" s="4" t="s">
        <v>5</v>
      </c>
      <c r="D28" s="6"/>
      <c r="E28" s="6"/>
      <c r="F28" s="7"/>
    </row>
    <row r="29" spans="1:8" ht="15.6" customHeight="1" x14ac:dyDescent="0.3">
      <c r="A29" s="4" t="s">
        <v>35</v>
      </c>
      <c r="B29" s="5" t="s">
        <v>36</v>
      </c>
      <c r="C29" s="4" t="s">
        <v>5</v>
      </c>
      <c r="D29" s="6"/>
      <c r="E29" s="6"/>
      <c r="F29" s="7"/>
    </row>
    <row r="30" spans="1:8" ht="15.6" customHeight="1" x14ac:dyDescent="0.3">
      <c r="A30" s="4" t="s">
        <v>37</v>
      </c>
      <c r="B30" s="5" t="s">
        <v>38</v>
      </c>
      <c r="C30" s="4" t="s">
        <v>5</v>
      </c>
      <c r="D30" s="6"/>
      <c r="E30" s="6"/>
      <c r="F30" s="7"/>
    </row>
    <row r="31" spans="1:8" ht="26.4" x14ac:dyDescent="0.3">
      <c r="A31" s="14">
        <v>5</v>
      </c>
      <c r="B31" s="5" t="s">
        <v>39</v>
      </c>
      <c r="C31" s="4" t="s">
        <v>5</v>
      </c>
      <c r="D31" s="6"/>
      <c r="E31" s="6"/>
      <c r="F31" s="7"/>
    </row>
    <row r="32" spans="1:8" ht="25.95" customHeight="1" x14ac:dyDescent="0.3">
      <c r="A32" s="14" t="s">
        <v>40</v>
      </c>
      <c r="B32" s="5" t="s">
        <v>41</v>
      </c>
      <c r="C32" s="4" t="s">
        <v>5</v>
      </c>
      <c r="D32" s="6"/>
      <c r="E32" s="6"/>
      <c r="F32" s="7"/>
    </row>
    <row r="33" spans="1:6" ht="27.6" customHeight="1" x14ac:dyDescent="0.3">
      <c r="A33" s="4" t="s">
        <v>42</v>
      </c>
      <c r="B33" s="5" t="s">
        <v>43</v>
      </c>
      <c r="C33" s="4" t="s">
        <v>5</v>
      </c>
      <c r="D33" s="6"/>
      <c r="E33" s="6"/>
      <c r="F33" s="7"/>
    </row>
    <row r="34" spans="1:6" ht="27.6" customHeight="1" x14ac:dyDescent="0.3">
      <c r="A34" s="4" t="s">
        <v>44</v>
      </c>
      <c r="B34" s="5" t="s">
        <v>45</v>
      </c>
      <c r="C34" s="4" t="s">
        <v>5</v>
      </c>
      <c r="D34" s="6"/>
      <c r="E34" s="6"/>
      <c r="F34" s="7"/>
    </row>
    <row r="35" spans="1:6" ht="15.6" customHeight="1" x14ac:dyDescent="0.3">
      <c r="A35" s="4" t="s">
        <v>46</v>
      </c>
      <c r="B35" s="5" t="s">
        <v>47</v>
      </c>
      <c r="C35" s="4" t="s">
        <v>5</v>
      </c>
      <c r="D35" s="6"/>
      <c r="E35" s="6"/>
      <c r="F35" s="7"/>
    </row>
    <row r="36" spans="1:6" ht="15.6" customHeight="1" x14ac:dyDescent="0.3">
      <c r="A36" s="4" t="s">
        <v>48</v>
      </c>
      <c r="B36" s="5" t="s">
        <v>49</v>
      </c>
      <c r="C36" s="4" t="s">
        <v>5</v>
      </c>
      <c r="D36" s="6"/>
      <c r="E36" s="6"/>
      <c r="F36" s="7"/>
    </row>
    <row r="37" spans="1:6" ht="15.6" customHeight="1" x14ac:dyDescent="0.3">
      <c r="A37" s="14">
        <v>6</v>
      </c>
      <c r="B37" s="5" t="s">
        <v>50</v>
      </c>
      <c r="C37" s="4" t="s">
        <v>5</v>
      </c>
      <c r="D37" s="6"/>
      <c r="E37" s="6"/>
      <c r="F37" s="7"/>
    </row>
    <row r="38" spans="1:6" x14ac:dyDescent="0.3">
      <c r="A38" s="4" t="s">
        <v>51</v>
      </c>
      <c r="B38" s="5" t="s">
        <v>52</v>
      </c>
      <c r="C38" s="4" t="s">
        <v>5</v>
      </c>
      <c r="D38" s="6"/>
      <c r="E38" s="6"/>
      <c r="F38" s="7"/>
    </row>
    <row r="39" spans="1:6" ht="15.6" customHeight="1" x14ac:dyDescent="0.3">
      <c r="A39" s="4" t="s">
        <v>53</v>
      </c>
      <c r="B39" s="5" t="s">
        <v>54</v>
      </c>
      <c r="C39" s="4" t="s">
        <v>5</v>
      </c>
      <c r="D39" s="6"/>
      <c r="E39" s="6"/>
      <c r="F39" s="7"/>
    </row>
    <row r="40" spans="1:6" x14ac:dyDescent="0.3">
      <c r="A40" s="4" t="s">
        <v>55</v>
      </c>
      <c r="B40" s="5" t="s">
        <v>56</v>
      </c>
      <c r="C40" s="4" t="s">
        <v>5</v>
      </c>
      <c r="D40" s="6"/>
      <c r="E40" s="6"/>
      <c r="F40" s="7"/>
    </row>
    <row r="41" spans="1:6" x14ac:dyDescent="0.3">
      <c r="A41" s="4" t="s">
        <v>57</v>
      </c>
      <c r="B41" s="5" t="s">
        <v>58</v>
      </c>
      <c r="C41" s="4" t="s">
        <v>5</v>
      </c>
      <c r="D41" s="6"/>
      <c r="E41" s="6"/>
      <c r="F41" s="7"/>
    </row>
    <row r="42" spans="1:6" x14ac:dyDescent="0.3">
      <c r="A42" s="4" t="s">
        <v>59</v>
      </c>
      <c r="B42" s="5" t="s">
        <v>60</v>
      </c>
      <c r="C42" s="4" t="s">
        <v>5</v>
      </c>
      <c r="D42" s="6"/>
      <c r="E42" s="6"/>
      <c r="F42" s="7"/>
    </row>
    <row r="43" spans="1:6" x14ac:dyDescent="0.3">
      <c r="A43" s="4" t="s">
        <v>61</v>
      </c>
      <c r="B43" s="5" t="s">
        <v>62</v>
      </c>
      <c r="C43" s="4" t="s">
        <v>5</v>
      </c>
      <c r="D43" s="6"/>
      <c r="E43" s="6"/>
      <c r="F43" s="7"/>
    </row>
    <row r="44" spans="1:6" x14ac:dyDescent="0.3">
      <c r="A44" s="4" t="s">
        <v>63</v>
      </c>
      <c r="B44" s="5" t="s">
        <v>64</v>
      </c>
      <c r="C44" s="4" t="s">
        <v>5</v>
      </c>
      <c r="D44" s="6"/>
      <c r="E44" s="6"/>
      <c r="F44" s="7"/>
    </row>
    <row r="45" spans="1:6" x14ac:dyDescent="0.3">
      <c r="A45" s="4" t="s">
        <v>65</v>
      </c>
      <c r="B45" s="5" t="s">
        <v>66</v>
      </c>
      <c r="C45" s="4" t="s">
        <v>5</v>
      </c>
      <c r="D45" s="6"/>
      <c r="E45" s="6"/>
      <c r="F45" s="7"/>
    </row>
    <row r="46" spans="1:6" x14ac:dyDescent="0.3">
      <c r="A46" s="4" t="s">
        <v>67</v>
      </c>
      <c r="B46" s="5" t="s">
        <v>68</v>
      </c>
      <c r="C46" s="4" t="s">
        <v>5</v>
      </c>
      <c r="D46" s="6"/>
      <c r="E46" s="6"/>
      <c r="F46" s="7"/>
    </row>
    <row r="47" spans="1:6" x14ac:dyDescent="0.3">
      <c r="A47" s="4" t="s">
        <v>69</v>
      </c>
      <c r="B47" s="5" t="s">
        <v>70</v>
      </c>
      <c r="C47" s="4" t="s">
        <v>5</v>
      </c>
      <c r="D47" s="6"/>
      <c r="E47" s="6"/>
      <c r="F47" s="7"/>
    </row>
    <row r="48" spans="1:6" x14ac:dyDescent="0.3">
      <c r="A48" s="4" t="s">
        <v>71</v>
      </c>
      <c r="B48" s="5" t="s">
        <v>72</v>
      </c>
      <c r="C48" s="4" t="s">
        <v>5</v>
      </c>
      <c r="D48" s="6"/>
      <c r="E48" s="6"/>
      <c r="F48" s="7"/>
    </row>
    <row r="49" spans="1:6" x14ac:dyDescent="0.3">
      <c r="A49" s="4" t="s">
        <v>73</v>
      </c>
      <c r="B49" s="5" t="s">
        <v>74</v>
      </c>
      <c r="C49" s="4" t="s">
        <v>5</v>
      </c>
      <c r="D49" s="6"/>
      <c r="E49" s="6"/>
      <c r="F49" s="7"/>
    </row>
    <row r="50" spans="1:6" x14ac:dyDescent="0.3">
      <c r="A50" s="4" t="s">
        <v>75</v>
      </c>
      <c r="B50" s="5" t="s">
        <v>76</v>
      </c>
      <c r="C50" s="4" t="s">
        <v>5</v>
      </c>
      <c r="D50" s="6"/>
      <c r="E50" s="6"/>
      <c r="F50" s="7"/>
    </row>
    <row r="51" spans="1:6" x14ac:dyDescent="0.3">
      <c r="A51" s="4" t="s">
        <v>77</v>
      </c>
      <c r="B51" s="5" t="s">
        <v>78</v>
      </c>
      <c r="C51" s="4" t="s">
        <v>5</v>
      </c>
      <c r="D51" s="6"/>
      <c r="E51" s="6"/>
      <c r="F51" s="7"/>
    </row>
    <row r="52" spans="1:6" x14ac:dyDescent="0.3">
      <c r="A52" s="4" t="s">
        <v>79</v>
      </c>
      <c r="B52" s="5" t="s">
        <v>80</v>
      </c>
      <c r="C52" s="4" t="s">
        <v>5</v>
      </c>
      <c r="D52" s="6"/>
      <c r="E52" s="6"/>
      <c r="F52" s="7"/>
    </row>
    <row r="53" spans="1:6" x14ac:dyDescent="0.3">
      <c r="A53" s="4" t="s">
        <v>81</v>
      </c>
      <c r="B53" s="5" t="s">
        <v>82</v>
      </c>
      <c r="C53" s="4" t="s">
        <v>5</v>
      </c>
      <c r="D53" s="6"/>
      <c r="E53" s="6"/>
      <c r="F53" s="7"/>
    </row>
    <row r="54" spans="1:6" ht="15.6" customHeight="1" x14ac:dyDescent="0.3">
      <c r="A54" s="4" t="s">
        <v>166</v>
      </c>
      <c r="B54" s="5" t="s">
        <v>134</v>
      </c>
      <c r="C54" s="4" t="s">
        <v>5</v>
      </c>
      <c r="D54" s="6"/>
      <c r="E54" s="6"/>
      <c r="F54" s="7"/>
    </row>
    <row r="55" spans="1:6" ht="24.6" customHeight="1" x14ac:dyDescent="0.3">
      <c r="A55" s="31" t="s">
        <v>83</v>
      </c>
      <c r="B55" s="32" t="s">
        <v>84</v>
      </c>
      <c r="C55" s="31" t="s">
        <v>5</v>
      </c>
      <c r="D55" s="13">
        <f>D56</f>
        <v>2625.1000000000004</v>
      </c>
      <c r="E55" s="13">
        <f>E56</f>
        <v>1407</v>
      </c>
      <c r="F55" s="7">
        <f t="shared" si="0"/>
        <v>-0.46402041826978024</v>
      </c>
    </row>
    <row r="56" spans="1:6" ht="26.4" customHeight="1" x14ac:dyDescent="0.3">
      <c r="A56" s="14">
        <v>7</v>
      </c>
      <c r="B56" s="25" t="s">
        <v>183</v>
      </c>
      <c r="C56" s="4" t="s">
        <v>5</v>
      </c>
      <c r="D56" s="6">
        <f>SUM(D57:D84)</f>
        <v>2625.1000000000004</v>
      </c>
      <c r="E56" s="6">
        <f>SUM(E57:E84)</f>
        <v>1407</v>
      </c>
      <c r="F56" s="7">
        <f t="shared" si="0"/>
        <v>-0.46402041826978024</v>
      </c>
    </row>
    <row r="57" spans="1:6" x14ac:dyDescent="0.3">
      <c r="A57" s="4" t="s">
        <v>85</v>
      </c>
      <c r="B57" s="5" t="s">
        <v>8</v>
      </c>
      <c r="C57" s="4" t="s">
        <v>5</v>
      </c>
      <c r="D57" s="6"/>
      <c r="E57" s="6"/>
      <c r="F57" s="7"/>
    </row>
    <row r="58" spans="1:6" ht="16.2" customHeight="1" x14ac:dyDescent="0.3">
      <c r="A58" s="4" t="s">
        <v>86</v>
      </c>
      <c r="B58" s="5" t="s">
        <v>87</v>
      </c>
      <c r="C58" s="4" t="s">
        <v>5</v>
      </c>
      <c r="D58" s="6">
        <v>2100.9</v>
      </c>
      <c r="E58" s="6">
        <v>1050</v>
      </c>
      <c r="F58" s="7">
        <f>(E58/D58*100%)-100%</f>
        <v>-0.5002141939168927</v>
      </c>
    </row>
    <row r="59" spans="1:6" x14ac:dyDescent="0.3">
      <c r="A59" s="4" t="s">
        <v>88</v>
      </c>
      <c r="B59" s="5" t="s">
        <v>27</v>
      </c>
      <c r="C59" s="4" t="s">
        <v>5</v>
      </c>
      <c r="D59" s="6">
        <v>113.4</v>
      </c>
      <c r="E59" s="6">
        <v>57</v>
      </c>
      <c r="F59" s="7">
        <f t="shared" si="0"/>
        <v>-0.49735449735449733</v>
      </c>
    </row>
    <row r="60" spans="1:6" x14ac:dyDescent="0.3">
      <c r="A60" s="4" t="s">
        <v>89</v>
      </c>
      <c r="B60" s="5" t="s">
        <v>90</v>
      </c>
      <c r="C60" s="4" t="s">
        <v>5</v>
      </c>
      <c r="D60" s="6">
        <v>94.6</v>
      </c>
      <c r="E60" s="6">
        <v>47</v>
      </c>
      <c r="F60" s="7">
        <f t="shared" si="0"/>
        <v>-0.50317124735729379</v>
      </c>
    </row>
    <row r="61" spans="1:6" x14ac:dyDescent="0.3">
      <c r="A61" s="4" t="s">
        <v>91</v>
      </c>
      <c r="B61" s="5" t="s">
        <v>92</v>
      </c>
      <c r="C61" s="4" t="s">
        <v>5</v>
      </c>
      <c r="D61" s="6"/>
      <c r="E61" s="6"/>
      <c r="F61" s="7"/>
    </row>
    <row r="62" spans="1:6" x14ac:dyDescent="0.3">
      <c r="A62" s="4" t="s">
        <v>93</v>
      </c>
      <c r="B62" s="5" t="s">
        <v>94</v>
      </c>
      <c r="C62" s="4" t="s">
        <v>5</v>
      </c>
      <c r="D62" s="6"/>
      <c r="E62" s="6"/>
      <c r="F62" s="7"/>
    </row>
    <row r="63" spans="1:6" x14ac:dyDescent="0.3">
      <c r="A63" s="4" t="s">
        <v>95</v>
      </c>
      <c r="B63" s="5" t="s">
        <v>96</v>
      </c>
      <c r="C63" s="4" t="s">
        <v>5</v>
      </c>
      <c r="D63" s="6"/>
      <c r="E63" s="6"/>
      <c r="F63" s="7"/>
    </row>
    <row r="64" spans="1:6" ht="25.2" customHeight="1" x14ac:dyDescent="0.3">
      <c r="A64" s="4" t="s">
        <v>97</v>
      </c>
      <c r="B64" s="5" t="s">
        <v>98</v>
      </c>
      <c r="C64" s="4" t="s">
        <v>5</v>
      </c>
      <c r="D64" s="6"/>
      <c r="E64" s="6"/>
      <c r="F64" s="7"/>
    </row>
    <row r="65" spans="1:6" x14ac:dyDescent="0.3">
      <c r="A65" s="4" t="s">
        <v>99</v>
      </c>
      <c r="B65" s="5" t="s">
        <v>68</v>
      </c>
      <c r="C65" s="4" t="s">
        <v>5</v>
      </c>
      <c r="D65" s="6"/>
      <c r="E65" s="6"/>
      <c r="F65" s="7"/>
    </row>
    <row r="66" spans="1:6" x14ac:dyDescent="0.3">
      <c r="A66" s="4" t="s">
        <v>100</v>
      </c>
      <c r="B66" s="5" t="s">
        <v>101</v>
      </c>
      <c r="C66" s="4" t="s">
        <v>5</v>
      </c>
      <c r="D66" s="6"/>
      <c r="E66" s="6"/>
      <c r="F66" s="7"/>
    </row>
    <row r="67" spans="1:6" x14ac:dyDescent="0.3">
      <c r="A67" s="4" t="s">
        <v>102</v>
      </c>
      <c r="B67" s="5" t="s">
        <v>58</v>
      </c>
      <c r="C67" s="4" t="s">
        <v>5</v>
      </c>
      <c r="D67" s="6"/>
      <c r="E67" s="6"/>
      <c r="F67" s="7"/>
    </row>
    <row r="68" spans="1:6" x14ac:dyDescent="0.3">
      <c r="A68" s="4" t="s">
        <v>103</v>
      </c>
      <c r="B68" s="5" t="s">
        <v>60</v>
      </c>
      <c r="C68" s="4" t="s">
        <v>5</v>
      </c>
      <c r="D68" s="6"/>
      <c r="E68" s="6"/>
      <c r="F68" s="7"/>
    </row>
    <row r="69" spans="1:6" x14ac:dyDescent="0.3">
      <c r="A69" s="4" t="s">
        <v>104</v>
      </c>
      <c r="B69" s="5" t="s">
        <v>62</v>
      </c>
      <c r="C69" s="4" t="s">
        <v>5</v>
      </c>
      <c r="D69" s="6"/>
      <c r="E69" s="6"/>
      <c r="F69" s="7"/>
    </row>
    <row r="70" spans="1:6" ht="17.399999999999999" customHeight="1" x14ac:dyDescent="0.3">
      <c r="A70" s="4" t="s">
        <v>105</v>
      </c>
      <c r="B70" s="5" t="s">
        <v>56</v>
      </c>
      <c r="C70" s="4" t="s">
        <v>5</v>
      </c>
      <c r="D70" s="6">
        <v>31.9</v>
      </c>
      <c r="E70" s="6"/>
      <c r="F70" s="7">
        <f t="shared" si="0"/>
        <v>-1</v>
      </c>
    </row>
    <row r="71" spans="1:6" ht="13.95" customHeight="1" x14ac:dyDescent="0.3">
      <c r="A71" s="4" t="s">
        <v>106</v>
      </c>
      <c r="B71" s="5" t="s">
        <v>107</v>
      </c>
      <c r="C71" s="4" t="s">
        <v>5</v>
      </c>
      <c r="D71" s="6"/>
      <c r="E71" s="6"/>
      <c r="F71" s="7"/>
    </row>
    <row r="72" spans="1:6" ht="16.2" customHeight="1" x14ac:dyDescent="0.3">
      <c r="A72" s="4" t="s">
        <v>108</v>
      </c>
      <c r="B72" s="5" t="s">
        <v>109</v>
      </c>
      <c r="C72" s="4" t="s">
        <v>5</v>
      </c>
      <c r="D72" s="6"/>
      <c r="E72" s="6"/>
      <c r="F72" s="7"/>
    </row>
    <row r="73" spans="1:6" ht="39.6" customHeight="1" x14ac:dyDescent="0.3">
      <c r="A73" s="4" t="s">
        <v>110</v>
      </c>
      <c r="B73" s="5" t="s">
        <v>111</v>
      </c>
      <c r="C73" s="4" t="s">
        <v>5</v>
      </c>
      <c r="D73" s="6"/>
      <c r="E73" s="6"/>
      <c r="F73" s="7"/>
    </row>
    <row r="74" spans="1:6" x14ac:dyDescent="0.3">
      <c r="A74" s="4" t="s">
        <v>112</v>
      </c>
      <c r="B74" s="5" t="s">
        <v>14</v>
      </c>
      <c r="C74" s="4" t="s">
        <v>5</v>
      </c>
      <c r="D74" s="6"/>
      <c r="E74" s="6"/>
      <c r="F74" s="7"/>
    </row>
    <row r="75" spans="1:6" x14ac:dyDescent="0.3">
      <c r="A75" s="4" t="s">
        <v>113</v>
      </c>
      <c r="B75" s="5" t="s">
        <v>10</v>
      </c>
      <c r="C75" s="4" t="s">
        <v>5</v>
      </c>
      <c r="D75" s="6"/>
      <c r="E75" s="6"/>
      <c r="F75" s="7"/>
    </row>
    <row r="76" spans="1:6" x14ac:dyDescent="0.3">
      <c r="A76" s="4" t="s">
        <v>114</v>
      </c>
      <c r="B76" s="5" t="s">
        <v>20</v>
      </c>
      <c r="C76" s="4" t="s">
        <v>5</v>
      </c>
      <c r="D76" s="6"/>
      <c r="E76" s="6"/>
      <c r="F76" s="7"/>
    </row>
    <row r="77" spans="1:6" x14ac:dyDescent="0.3">
      <c r="A77" s="4" t="s">
        <v>115</v>
      </c>
      <c r="B77" s="5" t="s">
        <v>22</v>
      </c>
      <c r="C77" s="4" t="s">
        <v>5</v>
      </c>
      <c r="D77" s="6"/>
      <c r="E77" s="6"/>
      <c r="F77" s="7"/>
    </row>
    <row r="78" spans="1:6" x14ac:dyDescent="0.3">
      <c r="A78" s="4" t="s">
        <v>116</v>
      </c>
      <c r="B78" s="5" t="s">
        <v>12</v>
      </c>
      <c r="C78" s="4" t="s">
        <v>5</v>
      </c>
      <c r="D78" s="6"/>
      <c r="E78" s="6"/>
      <c r="F78" s="7"/>
    </row>
    <row r="79" spans="1:6" x14ac:dyDescent="0.3">
      <c r="A79" s="4" t="s">
        <v>117</v>
      </c>
      <c r="B79" s="5" t="s">
        <v>118</v>
      </c>
      <c r="C79" s="4" t="s">
        <v>5</v>
      </c>
      <c r="D79" s="6"/>
      <c r="E79" s="6"/>
      <c r="F79" s="7"/>
    </row>
    <row r="80" spans="1:6" ht="15" customHeight="1" x14ac:dyDescent="0.3">
      <c r="A80" s="4" t="s">
        <v>119</v>
      </c>
      <c r="B80" s="5" t="s">
        <v>120</v>
      </c>
      <c r="C80" s="4" t="s">
        <v>5</v>
      </c>
      <c r="D80" s="6"/>
      <c r="E80" s="6"/>
      <c r="F80" s="7"/>
    </row>
    <row r="81" spans="1:6" ht="25.95" customHeight="1" x14ac:dyDescent="0.3">
      <c r="A81" s="4" t="s">
        <v>121</v>
      </c>
      <c r="B81" s="5" t="s">
        <v>122</v>
      </c>
      <c r="C81" s="4" t="s">
        <v>5</v>
      </c>
      <c r="D81" s="6"/>
      <c r="E81" s="6"/>
      <c r="F81" s="7"/>
    </row>
    <row r="82" spans="1:6" s="8" customFormat="1" ht="24" customHeight="1" x14ac:dyDescent="0.3">
      <c r="A82" s="4" t="s">
        <v>123</v>
      </c>
      <c r="B82" s="5" t="s">
        <v>124</v>
      </c>
      <c r="C82" s="4" t="s">
        <v>5</v>
      </c>
      <c r="D82" s="6"/>
      <c r="E82" s="6"/>
      <c r="F82" s="7"/>
    </row>
    <row r="83" spans="1:6" s="8" customFormat="1" x14ac:dyDescent="0.3">
      <c r="A83" s="4" t="s">
        <v>125</v>
      </c>
      <c r="B83" s="5" t="s">
        <v>47</v>
      </c>
      <c r="C83" s="4" t="s">
        <v>5</v>
      </c>
      <c r="D83" s="6"/>
      <c r="E83" s="6"/>
      <c r="F83" s="7"/>
    </row>
    <row r="84" spans="1:6" s="8" customFormat="1" ht="16.2" customHeight="1" x14ac:dyDescent="0.25">
      <c r="A84" s="4" t="s">
        <v>126</v>
      </c>
      <c r="B84" s="24" t="s">
        <v>182</v>
      </c>
      <c r="C84" s="4" t="s">
        <v>5</v>
      </c>
      <c r="D84" s="6">
        <f>SUM(D85:D96)</f>
        <v>284.3</v>
      </c>
      <c r="E84" s="6">
        <f>SUM(E85:E96)</f>
        <v>253</v>
      </c>
      <c r="F84" s="7">
        <f t="shared" ref="F84:F108" si="1">(E84/D84*100%)-100%</f>
        <v>-0.11009497010200497</v>
      </c>
    </row>
    <row r="85" spans="1:6" s="2" customFormat="1" ht="16.2" customHeight="1" x14ac:dyDescent="0.3">
      <c r="A85" s="16" t="s">
        <v>127</v>
      </c>
      <c r="B85" s="17" t="s">
        <v>128</v>
      </c>
      <c r="C85" s="16" t="s">
        <v>5</v>
      </c>
      <c r="D85" s="18">
        <v>27</v>
      </c>
      <c r="E85" s="18">
        <v>27</v>
      </c>
      <c r="F85" s="7">
        <f t="shared" si="1"/>
        <v>0</v>
      </c>
    </row>
    <row r="86" spans="1:6" s="2" customFormat="1" ht="14.4" customHeight="1" x14ac:dyDescent="0.3">
      <c r="A86" s="16" t="s">
        <v>129</v>
      </c>
      <c r="B86" s="17" t="s">
        <v>130</v>
      </c>
      <c r="C86" s="16" t="s">
        <v>5</v>
      </c>
      <c r="D86" s="18"/>
      <c r="E86" s="18"/>
      <c r="F86" s="7"/>
    </row>
    <row r="87" spans="1:6" s="2" customFormat="1" ht="14.4" customHeight="1" x14ac:dyDescent="0.3">
      <c r="A87" s="16" t="s">
        <v>131</v>
      </c>
      <c r="B87" s="17" t="s">
        <v>132</v>
      </c>
      <c r="C87" s="16" t="s">
        <v>5</v>
      </c>
      <c r="D87" s="18"/>
      <c r="E87" s="18"/>
      <c r="F87" s="7"/>
    </row>
    <row r="88" spans="1:6" s="2" customFormat="1" ht="14.4" customHeight="1" x14ac:dyDescent="0.3">
      <c r="A88" s="16" t="s">
        <v>133</v>
      </c>
      <c r="B88" s="17" t="s">
        <v>134</v>
      </c>
      <c r="C88" s="16" t="s">
        <v>5</v>
      </c>
      <c r="D88" s="18"/>
      <c r="E88" s="18"/>
      <c r="F88" s="7"/>
    </row>
    <row r="89" spans="1:6" s="2" customFormat="1" ht="15.6" customHeight="1" x14ac:dyDescent="0.3">
      <c r="A89" s="16" t="s">
        <v>135</v>
      </c>
      <c r="B89" s="17" t="s">
        <v>136</v>
      </c>
      <c r="C89" s="16" t="s">
        <v>5</v>
      </c>
      <c r="D89" s="18">
        <v>249.3</v>
      </c>
      <c r="E89" s="18">
        <f>190+23.2+4.8</f>
        <v>218</v>
      </c>
      <c r="F89" s="7">
        <f t="shared" si="1"/>
        <v>-0.12555154432410753</v>
      </c>
    </row>
    <row r="90" spans="1:6" s="2" customFormat="1" ht="16.2" customHeight="1" x14ac:dyDescent="0.3">
      <c r="A90" s="16" t="s">
        <v>137</v>
      </c>
      <c r="B90" s="17" t="s">
        <v>138</v>
      </c>
      <c r="C90" s="16" t="s">
        <v>5</v>
      </c>
      <c r="D90" s="18"/>
      <c r="E90" s="18"/>
      <c r="F90" s="7"/>
    </row>
    <row r="91" spans="1:6" s="2" customFormat="1" ht="26.4" customHeight="1" x14ac:dyDescent="0.3">
      <c r="A91" s="16" t="s">
        <v>139</v>
      </c>
      <c r="B91" s="39" t="s">
        <v>184</v>
      </c>
      <c r="C91" s="16" t="s">
        <v>5</v>
      </c>
      <c r="D91" s="18">
        <v>8</v>
      </c>
      <c r="E91" s="18">
        <v>8</v>
      </c>
      <c r="F91" s="7">
        <f t="shared" si="1"/>
        <v>0</v>
      </c>
    </row>
    <row r="92" spans="1:6" s="2" customFormat="1" ht="15.6" customHeight="1" x14ac:dyDescent="0.3">
      <c r="A92" s="16" t="s">
        <v>140</v>
      </c>
      <c r="B92" s="17" t="s">
        <v>141</v>
      </c>
      <c r="C92" s="16" t="s">
        <v>5</v>
      </c>
      <c r="D92" s="18"/>
      <c r="E92" s="18"/>
      <c r="F92" s="7"/>
    </row>
    <row r="93" spans="1:6" s="2" customFormat="1" ht="15.6" customHeight="1" x14ac:dyDescent="0.3">
      <c r="A93" s="16" t="s">
        <v>142</v>
      </c>
      <c r="B93" s="17" t="s">
        <v>143</v>
      </c>
      <c r="C93" s="16" t="s">
        <v>5</v>
      </c>
      <c r="D93" s="18"/>
      <c r="E93" s="18"/>
      <c r="F93" s="7"/>
    </row>
    <row r="94" spans="1:6" s="2" customFormat="1" ht="15.6" customHeight="1" x14ac:dyDescent="0.3">
      <c r="A94" s="16" t="s">
        <v>144</v>
      </c>
      <c r="B94" s="17" t="s">
        <v>145</v>
      </c>
      <c r="C94" s="16" t="s">
        <v>5</v>
      </c>
      <c r="D94" s="18"/>
      <c r="E94" s="18"/>
      <c r="F94" s="7"/>
    </row>
    <row r="95" spans="1:6" s="2" customFormat="1" ht="15.6" customHeight="1" x14ac:dyDescent="0.3">
      <c r="A95" s="16" t="s">
        <v>162</v>
      </c>
      <c r="B95" s="17" t="s">
        <v>164</v>
      </c>
      <c r="C95" s="16" t="s">
        <v>5</v>
      </c>
      <c r="D95" s="18"/>
      <c r="E95" s="18"/>
      <c r="F95" s="7"/>
    </row>
    <row r="96" spans="1:6" s="2" customFormat="1" ht="15.6" customHeight="1" x14ac:dyDescent="0.3">
      <c r="A96" s="16" t="s">
        <v>163</v>
      </c>
      <c r="B96" s="17" t="s">
        <v>165</v>
      </c>
      <c r="C96" s="16" t="s">
        <v>5</v>
      </c>
      <c r="D96" s="18"/>
      <c r="E96" s="18"/>
      <c r="F96" s="7"/>
    </row>
    <row r="97" spans="1:6" s="3" customFormat="1" ht="15.6" customHeight="1" x14ac:dyDescent="0.3">
      <c r="A97" s="31" t="s">
        <v>146</v>
      </c>
      <c r="B97" s="32" t="s">
        <v>147</v>
      </c>
      <c r="C97" s="31" t="s">
        <v>5</v>
      </c>
      <c r="D97" s="9">
        <f>D11+D55</f>
        <v>15250.500000000002</v>
      </c>
      <c r="E97" s="9">
        <f>E11+E55</f>
        <v>8030.7</v>
      </c>
      <c r="F97" s="7">
        <f t="shared" si="1"/>
        <v>-0.47341398642667465</v>
      </c>
    </row>
    <row r="98" spans="1:6" ht="17.399999999999999" customHeight="1" x14ac:dyDescent="0.3">
      <c r="A98" s="31" t="s">
        <v>148</v>
      </c>
      <c r="B98" s="32" t="s">
        <v>167</v>
      </c>
      <c r="C98" s="31" t="s">
        <v>5</v>
      </c>
      <c r="D98" s="9">
        <v>659.5</v>
      </c>
      <c r="E98" s="9">
        <f>E99-E97</f>
        <v>7309.9000000000005</v>
      </c>
      <c r="F98" s="7">
        <f t="shared" si="1"/>
        <v>10.084003032600455</v>
      </c>
    </row>
    <row r="99" spans="1:6" ht="15.6" customHeight="1" x14ac:dyDescent="0.3">
      <c r="A99" s="31" t="s">
        <v>149</v>
      </c>
      <c r="B99" s="32" t="s">
        <v>150</v>
      </c>
      <c r="C99" s="31" t="s">
        <v>5</v>
      </c>
      <c r="D99" s="9">
        <f>D97+D98</f>
        <v>15910.000000000002</v>
      </c>
      <c r="E99" s="9">
        <f>10640.2+4700.4</f>
        <v>15340.6</v>
      </c>
      <c r="F99" s="7">
        <f t="shared" si="1"/>
        <v>-3.578881206788187E-2</v>
      </c>
    </row>
    <row r="100" spans="1:6" ht="16.2" customHeight="1" x14ac:dyDescent="0.3">
      <c r="A100" s="31"/>
      <c r="B100" s="32" t="s">
        <v>151</v>
      </c>
      <c r="C100" s="4" t="s">
        <v>5</v>
      </c>
      <c r="D100" s="13"/>
      <c r="E100" s="13"/>
      <c r="F100" s="7"/>
    </row>
    <row r="101" spans="1:6" ht="16.2" customHeight="1" x14ac:dyDescent="0.3">
      <c r="A101" s="31"/>
      <c r="B101" s="32" t="s">
        <v>152</v>
      </c>
      <c r="C101" s="4" t="s">
        <v>5</v>
      </c>
      <c r="D101" s="13"/>
      <c r="E101" s="13"/>
      <c r="F101" s="7"/>
    </row>
    <row r="102" spans="1:6" ht="15" customHeight="1" x14ac:dyDescent="0.3">
      <c r="A102" s="70" t="s">
        <v>153</v>
      </c>
      <c r="B102" s="71" t="s">
        <v>154</v>
      </c>
      <c r="C102" s="31" t="s">
        <v>170</v>
      </c>
      <c r="D102" s="9">
        <v>142500</v>
      </c>
      <c r="E102" s="9">
        <f>95000+41967.9</f>
        <v>136967.9</v>
      </c>
      <c r="F102" s="7">
        <f t="shared" si="1"/>
        <v>-3.8821754385964913E-2</v>
      </c>
    </row>
    <row r="103" spans="1:6" x14ac:dyDescent="0.3">
      <c r="A103" s="70"/>
      <c r="B103" s="71"/>
      <c r="C103" s="31" t="s">
        <v>168</v>
      </c>
      <c r="D103" s="9"/>
      <c r="E103" s="9"/>
      <c r="F103" s="7"/>
    </row>
    <row r="104" spans="1:6" x14ac:dyDescent="0.3">
      <c r="A104" s="70"/>
      <c r="B104" s="71"/>
      <c r="C104" s="31" t="s">
        <v>169</v>
      </c>
      <c r="D104" s="9"/>
      <c r="E104" s="9"/>
      <c r="F104" s="7"/>
    </row>
    <row r="105" spans="1:6" s="10" customFormat="1" x14ac:dyDescent="0.3">
      <c r="A105" s="70"/>
      <c r="B105" s="71"/>
      <c r="C105" s="31" t="s">
        <v>5</v>
      </c>
      <c r="D105" s="9"/>
      <c r="E105" s="9"/>
      <c r="F105" s="7"/>
    </row>
    <row r="106" spans="1:6" x14ac:dyDescent="0.3">
      <c r="A106" s="70"/>
      <c r="B106" s="71" t="s">
        <v>156</v>
      </c>
      <c r="C106" s="31" t="s">
        <v>157</v>
      </c>
      <c r="D106" s="13">
        <v>5</v>
      </c>
      <c r="E106" s="13">
        <v>1.59</v>
      </c>
      <c r="F106" s="7">
        <f t="shared" si="1"/>
        <v>-0.68199999999999994</v>
      </c>
    </row>
    <row r="107" spans="1:6" ht="17.399999999999999" customHeight="1" x14ac:dyDescent="0.3">
      <c r="A107" s="70"/>
      <c r="B107" s="71"/>
      <c r="C107" s="31" t="s">
        <v>155</v>
      </c>
      <c r="D107" s="13">
        <v>7500</v>
      </c>
      <c r="E107" s="13">
        <v>2208.84</v>
      </c>
      <c r="F107" s="7">
        <f t="shared" si="1"/>
        <v>-0.705488</v>
      </c>
    </row>
    <row r="108" spans="1:6" ht="15.6" customHeight="1" x14ac:dyDescent="0.3">
      <c r="A108" s="31" t="s">
        <v>158</v>
      </c>
      <c r="B108" s="32" t="s">
        <v>159</v>
      </c>
      <c r="C108" s="31" t="s">
        <v>160</v>
      </c>
      <c r="D108" s="13">
        <f>D99/D102</f>
        <v>0.11164912280701755</v>
      </c>
      <c r="E108" s="13">
        <f>E99/E102</f>
        <v>0.1120014251514406</v>
      </c>
      <c r="F108" s="7">
        <f t="shared" si="1"/>
        <v>3.1554421169255331E-3</v>
      </c>
    </row>
    <row r="109" spans="1:6" ht="22.2" customHeight="1" x14ac:dyDescent="0.3">
      <c r="A109" s="26" t="s">
        <v>171</v>
      </c>
      <c r="C109" s="26" t="s">
        <v>175</v>
      </c>
      <c r="D109" s="27"/>
      <c r="E109" s="19"/>
      <c r="F109" s="19"/>
    </row>
    <row r="110" spans="1:6" s="2" customFormat="1" ht="22.95" customHeight="1" x14ac:dyDescent="0.3">
      <c r="A110" s="26" t="s">
        <v>172</v>
      </c>
      <c r="C110" s="26" t="s">
        <v>173</v>
      </c>
      <c r="D110" s="28"/>
      <c r="E110" s="20"/>
      <c r="F110" s="20"/>
    </row>
    <row r="111" spans="1:6" s="2" customFormat="1" ht="16.95" customHeight="1" x14ac:dyDescent="0.3">
      <c r="A111" s="29" t="s">
        <v>282</v>
      </c>
      <c r="D111" s="28"/>
      <c r="E111" s="20"/>
      <c r="F111" s="20"/>
    </row>
    <row r="112" spans="1:6" s="11" customFormat="1" ht="15" customHeight="1" x14ac:dyDescent="0.3">
      <c r="A112" s="21" t="s">
        <v>283</v>
      </c>
      <c r="C112" s="29" t="s">
        <v>174</v>
      </c>
      <c r="D112" s="21"/>
      <c r="E112" s="21"/>
      <c r="F112" s="21"/>
    </row>
  </sheetData>
  <mergeCells count="6">
    <mergeCell ref="A8:F8"/>
    <mergeCell ref="A9:F9"/>
    <mergeCell ref="A102:A105"/>
    <mergeCell ref="B102:B105"/>
    <mergeCell ref="A106:A107"/>
    <mergeCell ref="B106:B107"/>
  </mergeCells>
  <pageMargins left="0.78740157480314965" right="0.19685039370078741" top="0.39370078740157483" bottom="0.1968503937007874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9"/>
  <sheetViews>
    <sheetView topLeftCell="A93" workbookViewId="0">
      <selection activeCell="N22" sqref="N21:N22"/>
    </sheetView>
  </sheetViews>
  <sheetFormatPr defaultColWidth="9.109375" defaultRowHeight="13.2" x14ac:dyDescent="0.3"/>
  <cols>
    <col min="1" max="1" width="7.5546875" style="8" customWidth="1"/>
    <col min="2" max="2" width="43.88671875" style="8" customWidth="1"/>
    <col min="3" max="3" width="11.33203125" style="8" customWidth="1"/>
    <col min="4" max="4" width="17" style="8" customWidth="1"/>
    <col min="5" max="5" width="19.33203125" style="8" customWidth="1"/>
    <col min="6" max="6" width="11.33203125" style="8" customWidth="1"/>
    <col min="7" max="16384" width="9.109375" style="1"/>
  </cols>
  <sheetData>
    <row r="1" spans="1:6" ht="13.8" x14ac:dyDescent="0.25">
      <c r="F1" s="22" t="s">
        <v>187</v>
      </c>
    </row>
    <row r="2" spans="1:6" ht="15.6" x14ac:dyDescent="0.3">
      <c r="F2" s="23" t="s">
        <v>188</v>
      </c>
    </row>
    <row r="3" spans="1:6" ht="15.6" x14ac:dyDescent="0.3">
      <c r="F3" s="23" t="s">
        <v>189</v>
      </c>
    </row>
    <row r="4" spans="1:6" ht="15.6" x14ac:dyDescent="0.3">
      <c r="F4" s="23" t="s">
        <v>190</v>
      </c>
    </row>
    <row r="5" spans="1:6" ht="15.6" x14ac:dyDescent="0.3">
      <c r="F5" s="23" t="s">
        <v>191</v>
      </c>
    </row>
    <row r="6" spans="1:6" ht="15.6" x14ac:dyDescent="0.3">
      <c r="F6" s="34" t="s">
        <v>192</v>
      </c>
    </row>
    <row r="7" spans="1:6" ht="15.6" x14ac:dyDescent="0.3">
      <c r="F7" s="35" t="s">
        <v>286</v>
      </c>
    </row>
    <row r="8" spans="1:6" ht="13.95" customHeight="1" x14ac:dyDescent="0.3">
      <c r="A8" s="66" t="s">
        <v>193</v>
      </c>
      <c r="B8" s="67"/>
      <c r="C8" s="67"/>
      <c r="D8" s="67"/>
      <c r="E8" s="67"/>
      <c r="F8" s="67"/>
    </row>
    <row r="9" spans="1:6" ht="46.2" customHeight="1" x14ac:dyDescent="0.3">
      <c r="A9" s="72" t="s">
        <v>287</v>
      </c>
      <c r="B9" s="73"/>
      <c r="C9" s="73"/>
      <c r="D9" s="73"/>
      <c r="E9" s="73"/>
      <c r="F9" s="73"/>
    </row>
    <row r="10" spans="1:6" ht="57.6" customHeight="1" x14ac:dyDescent="0.3">
      <c r="A10" s="46" t="s">
        <v>194</v>
      </c>
      <c r="B10" s="36" t="s">
        <v>195</v>
      </c>
      <c r="C10" s="36" t="s">
        <v>196</v>
      </c>
      <c r="D10" s="12" t="s">
        <v>197</v>
      </c>
      <c r="E10" s="12" t="s">
        <v>198</v>
      </c>
      <c r="F10" s="12" t="s">
        <v>199</v>
      </c>
    </row>
    <row r="11" spans="1:6" s="3" customFormat="1" ht="32.4" customHeight="1" x14ac:dyDescent="0.3">
      <c r="A11" s="46" t="s">
        <v>3</v>
      </c>
      <c r="B11" s="47" t="s">
        <v>200</v>
      </c>
      <c r="C11" s="46" t="s">
        <v>201</v>
      </c>
      <c r="D11" s="40">
        <f>D12+D21+D25+D26+D31+D37</f>
        <v>12625.400000000001</v>
      </c>
      <c r="E11" s="40">
        <f>E12+E21+E25+E26+E31+E37</f>
        <v>6623.7</v>
      </c>
      <c r="F11" s="41">
        <f>(E11/D11*100%)-100%</f>
        <v>-0.47536711708143908</v>
      </c>
    </row>
    <row r="12" spans="1:6" ht="16.2" customHeight="1" x14ac:dyDescent="0.3">
      <c r="A12" s="14">
        <v>1</v>
      </c>
      <c r="B12" s="49" t="s">
        <v>202</v>
      </c>
      <c r="C12" s="4" t="s">
        <v>201</v>
      </c>
      <c r="D12" s="42">
        <f>SUM(D13:D20)</f>
        <v>642</v>
      </c>
      <c r="E12" s="42">
        <f>SUM(E13:E20)</f>
        <v>630.20000000000005</v>
      </c>
      <c r="F12" s="41">
        <f>(E12/D12*100%)-100%</f>
        <v>-1.8380062305295874E-2</v>
      </c>
    </row>
    <row r="13" spans="1:6" x14ac:dyDescent="0.3">
      <c r="A13" s="4" t="s">
        <v>7</v>
      </c>
      <c r="B13" s="5" t="s">
        <v>203</v>
      </c>
      <c r="C13" s="4" t="s">
        <v>201</v>
      </c>
      <c r="D13" s="42"/>
      <c r="E13" s="42"/>
      <c r="F13" s="41"/>
    </row>
    <row r="14" spans="1:6" ht="15.6" customHeight="1" x14ac:dyDescent="0.3">
      <c r="A14" s="4" t="s">
        <v>9</v>
      </c>
      <c r="B14" s="5" t="s">
        <v>204</v>
      </c>
      <c r="C14" s="4" t="s">
        <v>201</v>
      </c>
      <c r="D14" s="42">
        <v>642</v>
      </c>
      <c r="E14" s="42">
        <v>630.20000000000005</v>
      </c>
      <c r="F14" s="41">
        <f>(E14/D14*100%)-100%</f>
        <v>-1.8380062305295874E-2</v>
      </c>
    </row>
    <row r="15" spans="1:6" x14ac:dyDescent="0.3">
      <c r="A15" s="4" t="s">
        <v>11</v>
      </c>
      <c r="B15" s="5" t="s">
        <v>205</v>
      </c>
      <c r="C15" s="4" t="s">
        <v>201</v>
      </c>
      <c r="D15" s="42"/>
      <c r="E15" s="42"/>
      <c r="F15" s="41"/>
    </row>
    <row r="16" spans="1:6" x14ac:dyDescent="0.3">
      <c r="A16" s="4" t="s">
        <v>13</v>
      </c>
      <c r="B16" s="5" t="s">
        <v>206</v>
      </c>
      <c r="C16" s="4" t="s">
        <v>201</v>
      </c>
      <c r="D16" s="42"/>
      <c r="E16" s="42"/>
      <c r="F16" s="41"/>
    </row>
    <row r="17" spans="1:8" x14ac:dyDescent="0.3">
      <c r="A17" s="4" t="s">
        <v>15</v>
      </c>
      <c r="B17" s="5" t="s">
        <v>207</v>
      </c>
      <c r="C17" s="4" t="s">
        <v>201</v>
      </c>
      <c r="D17" s="42"/>
      <c r="E17" s="42"/>
      <c r="F17" s="41"/>
    </row>
    <row r="18" spans="1:8" x14ac:dyDescent="0.3">
      <c r="A18" s="4" t="s">
        <v>17</v>
      </c>
      <c r="B18" s="5" t="s">
        <v>208</v>
      </c>
      <c r="C18" s="4" t="s">
        <v>201</v>
      </c>
      <c r="D18" s="42"/>
      <c r="E18" s="42"/>
      <c r="F18" s="41"/>
    </row>
    <row r="19" spans="1:8" x14ac:dyDescent="0.3">
      <c r="A19" s="4" t="s">
        <v>19</v>
      </c>
      <c r="B19" s="5" t="s">
        <v>209</v>
      </c>
      <c r="C19" s="4" t="s">
        <v>201</v>
      </c>
      <c r="D19" s="42"/>
      <c r="E19" s="42"/>
      <c r="F19" s="41"/>
    </row>
    <row r="20" spans="1:8" x14ac:dyDescent="0.3">
      <c r="A20" s="4" t="s">
        <v>21</v>
      </c>
      <c r="B20" s="5" t="s">
        <v>210</v>
      </c>
      <c r="C20" s="4" t="s">
        <v>201</v>
      </c>
      <c r="D20" s="42"/>
      <c r="E20" s="42"/>
      <c r="F20" s="41"/>
    </row>
    <row r="21" spans="1:8" ht="29.4" customHeight="1" x14ac:dyDescent="0.3">
      <c r="A21" s="14">
        <v>2</v>
      </c>
      <c r="B21" s="5" t="s">
        <v>211</v>
      </c>
      <c r="C21" s="4" t="s">
        <v>201</v>
      </c>
      <c r="D21" s="42">
        <f>SUM(D22:D24)</f>
        <v>7672.2000000000007</v>
      </c>
      <c r="E21" s="42">
        <f>SUM(E22:E24)</f>
        <v>3836.5</v>
      </c>
      <c r="F21" s="41">
        <f>(E21/D21*100%)-100%</f>
        <v>-0.49994786371575306</v>
      </c>
    </row>
    <row r="22" spans="1:8" ht="15.6" customHeight="1" x14ac:dyDescent="0.3">
      <c r="A22" s="4" t="s">
        <v>24</v>
      </c>
      <c r="B22" s="5" t="s">
        <v>212</v>
      </c>
      <c r="C22" s="4" t="s">
        <v>201</v>
      </c>
      <c r="D22" s="42">
        <v>6981.1</v>
      </c>
      <c r="E22" s="42">
        <v>3491</v>
      </c>
      <c r="F22" s="41">
        <f>(E22/D22*100%)-100%</f>
        <v>-0.49993554024437414</v>
      </c>
      <c r="G22" s="30"/>
    </row>
    <row r="23" spans="1:8" ht="15.6" customHeight="1" x14ac:dyDescent="0.3">
      <c r="A23" s="4" t="s">
        <v>26</v>
      </c>
      <c r="B23" s="49" t="s">
        <v>213</v>
      </c>
      <c r="C23" s="4" t="s">
        <v>201</v>
      </c>
      <c r="D23" s="42">
        <v>377</v>
      </c>
      <c r="E23" s="42">
        <v>188.5</v>
      </c>
      <c r="F23" s="41">
        <f>(E23/D23*100%)-100%</f>
        <v>-0.5</v>
      </c>
      <c r="G23" s="30"/>
      <c r="H23" s="30"/>
    </row>
    <row r="24" spans="1:8" ht="25.95" customHeight="1" x14ac:dyDescent="0.3">
      <c r="A24" s="4" t="s">
        <v>28</v>
      </c>
      <c r="B24" s="5" t="s">
        <v>214</v>
      </c>
      <c r="C24" s="4" t="s">
        <v>201</v>
      </c>
      <c r="D24" s="42">
        <v>314.10000000000002</v>
      </c>
      <c r="E24" s="42">
        <v>157</v>
      </c>
      <c r="F24" s="41">
        <f>(E24/D24*100%)-100%</f>
        <v>-0.50015918497293854</v>
      </c>
      <c r="G24" s="30"/>
    </row>
    <row r="25" spans="1:8" ht="17.399999999999999" customHeight="1" x14ac:dyDescent="0.3">
      <c r="A25" s="14">
        <v>3</v>
      </c>
      <c r="B25" s="5" t="s">
        <v>29</v>
      </c>
      <c r="C25" s="4" t="s">
        <v>201</v>
      </c>
      <c r="D25" s="42">
        <v>4311.2</v>
      </c>
      <c r="E25" s="42">
        <v>2157</v>
      </c>
      <c r="F25" s="41">
        <f>(E25/D25*100%)-100%</f>
        <v>-0.49967526442753751</v>
      </c>
      <c r="G25" s="30"/>
    </row>
    <row r="26" spans="1:8" ht="17.399999999999999" customHeight="1" x14ac:dyDescent="0.3">
      <c r="A26" s="14">
        <v>4</v>
      </c>
      <c r="B26" s="5" t="s">
        <v>215</v>
      </c>
      <c r="C26" s="4" t="s">
        <v>201</v>
      </c>
      <c r="D26" s="42"/>
      <c r="E26" s="42"/>
      <c r="F26" s="41"/>
    </row>
    <row r="27" spans="1:8" ht="27" customHeight="1" x14ac:dyDescent="0.3">
      <c r="A27" s="4" t="s">
        <v>31</v>
      </c>
      <c r="B27" s="5" t="s">
        <v>216</v>
      </c>
      <c r="C27" s="4" t="s">
        <v>201</v>
      </c>
      <c r="D27" s="42"/>
      <c r="E27" s="42"/>
      <c r="F27" s="41"/>
    </row>
    <row r="28" spans="1:8" x14ac:dyDescent="0.3">
      <c r="A28" s="4" t="s">
        <v>33</v>
      </c>
      <c r="B28" s="5" t="s">
        <v>217</v>
      </c>
      <c r="C28" s="4" t="s">
        <v>201</v>
      </c>
      <c r="D28" s="42"/>
      <c r="E28" s="42"/>
      <c r="F28" s="41"/>
    </row>
    <row r="29" spans="1:8" ht="17.399999999999999" customHeight="1" x14ac:dyDescent="0.3">
      <c r="A29" s="4" t="s">
        <v>35</v>
      </c>
      <c r="B29" s="37" t="s">
        <v>218</v>
      </c>
      <c r="C29" s="4" t="s">
        <v>201</v>
      </c>
      <c r="D29" s="42"/>
      <c r="E29" s="42"/>
      <c r="F29" s="41"/>
    </row>
    <row r="30" spans="1:8" ht="18" customHeight="1" x14ac:dyDescent="0.3">
      <c r="A30" s="4" t="s">
        <v>37</v>
      </c>
      <c r="B30" s="5" t="s">
        <v>280</v>
      </c>
      <c r="C30" s="4" t="s">
        <v>201</v>
      </c>
      <c r="D30" s="42"/>
      <c r="E30" s="42"/>
      <c r="F30" s="41"/>
    </row>
    <row r="31" spans="1:8" ht="18" customHeight="1" x14ac:dyDescent="0.3">
      <c r="A31" s="14">
        <v>5</v>
      </c>
      <c r="B31" s="5" t="s">
        <v>219</v>
      </c>
      <c r="C31" s="4" t="s">
        <v>201</v>
      </c>
      <c r="D31" s="42"/>
      <c r="E31" s="42"/>
      <c r="F31" s="41"/>
    </row>
    <row r="32" spans="1:8" ht="28.2" customHeight="1" x14ac:dyDescent="0.3">
      <c r="A32" s="14" t="s">
        <v>40</v>
      </c>
      <c r="B32" s="5" t="s">
        <v>220</v>
      </c>
      <c r="C32" s="4" t="s">
        <v>201</v>
      </c>
      <c r="D32" s="42"/>
      <c r="E32" s="42"/>
      <c r="F32" s="41"/>
    </row>
    <row r="33" spans="1:6" ht="41.4" customHeight="1" x14ac:dyDescent="0.3">
      <c r="A33" s="4" t="s">
        <v>42</v>
      </c>
      <c r="B33" s="5" t="s">
        <v>221</v>
      </c>
      <c r="C33" s="4" t="s">
        <v>201</v>
      </c>
      <c r="D33" s="42"/>
      <c r="E33" s="42"/>
      <c r="F33" s="41"/>
    </row>
    <row r="34" spans="1:6" ht="26.4" customHeight="1" x14ac:dyDescent="0.3">
      <c r="A34" s="4" t="s">
        <v>44</v>
      </c>
      <c r="B34" s="5" t="s">
        <v>222</v>
      </c>
      <c r="C34" s="4" t="s">
        <v>201</v>
      </c>
      <c r="D34" s="42"/>
      <c r="E34" s="42"/>
      <c r="F34" s="41"/>
    </row>
    <row r="35" spans="1:6" ht="18" customHeight="1" x14ac:dyDescent="0.3">
      <c r="A35" s="4" t="s">
        <v>46</v>
      </c>
      <c r="B35" s="5" t="s">
        <v>223</v>
      </c>
      <c r="C35" s="4" t="s">
        <v>201</v>
      </c>
      <c r="D35" s="42"/>
      <c r="E35" s="42"/>
      <c r="F35" s="41"/>
    </row>
    <row r="36" spans="1:6" ht="15.6" customHeight="1" x14ac:dyDescent="0.3">
      <c r="A36" s="4" t="s">
        <v>48</v>
      </c>
      <c r="B36" s="5" t="s">
        <v>224</v>
      </c>
      <c r="C36" s="4" t="s">
        <v>201</v>
      </c>
      <c r="D36" s="42"/>
      <c r="E36" s="42"/>
      <c r="F36" s="41"/>
    </row>
    <row r="37" spans="1:6" ht="15.6" customHeight="1" x14ac:dyDescent="0.3">
      <c r="A37" s="14">
        <v>6</v>
      </c>
      <c r="B37" s="5" t="s">
        <v>225</v>
      </c>
      <c r="C37" s="4" t="s">
        <v>201</v>
      </c>
      <c r="D37" s="42"/>
      <c r="E37" s="42"/>
      <c r="F37" s="41"/>
    </row>
    <row r="38" spans="1:6" x14ac:dyDescent="0.3">
      <c r="A38" s="4" t="s">
        <v>51</v>
      </c>
      <c r="B38" s="5" t="s">
        <v>226</v>
      </c>
      <c r="C38" s="4" t="s">
        <v>201</v>
      </c>
      <c r="D38" s="42"/>
      <c r="E38" s="42"/>
      <c r="F38" s="41"/>
    </row>
    <row r="39" spans="1:6" ht="15.6" customHeight="1" x14ac:dyDescent="0.3">
      <c r="A39" s="4" t="s">
        <v>53</v>
      </c>
      <c r="B39" s="5" t="s">
        <v>227</v>
      </c>
      <c r="C39" s="4" t="s">
        <v>201</v>
      </c>
      <c r="D39" s="42"/>
      <c r="E39" s="42"/>
      <c r="F39" s="41"/>
    </row>
    <row r="40" spans="1:6" ht="16.2" customHeight="1" x14ac:dyDescent="0.3">
      <c r="A40" s="4" t="s">
        <v>55</v>
      </c>
      <c r="B40" s="5" t="s">
        <v>228</v>
      </c>
      <c r="C40" s="4" t="s">
        <v>201</v>
      </c>
      <c r="D40" s="42"/>
      <c r="E40" s="42"/>
      <c r="F40" s="41"/>
    </row>
    <row r="41" spans="1:6" x14ac:dyDescent="0.3">
      <c r="A41" s="4" t="s">
        <v>57</v>
      </c>
      <c r="B41" s="5" t="s">
        <v>229</v>
      </c>
      <c r="C41" s="4" t="s">
        <v>201</v>
      </c>
      <c r="D41" s="42"/>
      <c r="E41" s="42"/>
      <c r="F41" s="41"/>
    </row>
    <row r="42" spans="1:6" x14ac:dyDescent="0.3">
      <c r="A42" s="4" t="s">
        <v>59</v>
      </c>
      <c r="B42" s="5" t="s">
        <v>230</v>
      </c>
      <c r="C42" s="4" t="s">
        <v>201</v>
      </c>
      <c r="D42" s="42"/>
      <c r="E42" s="42"/>
      <c r="F42" s="41"/>
    </row>
    <row r="43" spans="1:6" x14ac:dyDescent="0.3">
      <c r="A43" s="4" t="s">
        <v>61</v>
      </c>
      <c r="B43" s="5" t="s">
        <v>231</v>
      </c>
      <c r="C43" s="4" t="s">
        <v>201</v>
      </c>
      <c r="D43" s="42"/>
      <c r="E43" s="42"/>
      <c r="F43" s="41"/>
    </row>
    <row r="44" spans="1:6" x14ac:dyDescent="0.3">
      <c r="A44" s="4" t="s">
        <v>63</v>
      </c>
      <c r="B44" s="5" t="s">
        <v>232</v>
      </c>
      <c r="C44" s="4" t="s">
        <v>201</v>
      </c>
      <c r="D44" s="42"/>
      <c r="E44" s="42"/>
      <c r="F44" s="41"/>
    </row>
    <row r="45" spans="1:6" x14ac:dyDescent="0.3">
      <c r="A45" s="4" t="s">
        <v>65</v>
      </c>
      <c r="B45" s="5" t="s">
        <v>233</v>
      </c>
      <c r="C45" s="4" t="s">
        <v>201</v>
      </c>
      <c r="D45" s="42"/>
      <c r="E45" s="42"/>
      <c r="F45" s="41"/>
    </row>
    <row r="46" spans="1:6" x14ac:dyDescent="0.3">
      <c r="A46" s="4" t="s">
        <v>67</v>
      </c>
      <c r="B46" s="5" t="s">
        <v>234</v>
      </c>
      <c r="C46" s="4" t="s">
        <v>201</v>
      </c>
      <c r="D46" s="42"/>
      <c r="E46" s="42"/>
      <c r="F46" s="41"/>
    </row>
    <row r="47" spans="1:6" x14ac:dyDescent="0.3">
      <c r="A47" s="4" t="s">
        <v>69</v>
      </c>
      <c r="B47" s="5" t="s">
        <v>235</v>
      </c>
      <c r="C47" s="4" t="s">
        <v>201</v>
      </c>
      <c r="D47" s="42"/>
      <c r="E47" s="42"/>
      <c r="F47" s="41"/>
    </row>
    <row r="48" spans="1:6" x14ac:dyDescent="0.3">
      <c r="A48" s="4" t="s">
        <v>71</v>
      </c>
      <c r="B48" s="5" t="s">
        <v>72</v>
      </c>
      <c r="C48" s="4" t="s">
        <v>201</v>
      </c>
      <c r="D48" s="42"/>
      <c r="E48" s="42"/>
      <c r="F48" s="41"/>
    </row>
    <row r="49" spans="1:6" x14ac:dyDescent="0.3">
      <c r="A49" s="4" t="s">
        <v>73</v>
      </c>
      <c r="B49" s="5" t="s">
        <v>236</v>
      </c>
      <c r="C49" s="4" t="s">
        <v>201</v>
      </c>
      <c r="D49" s="42"/>
      <c r="E49" s="42"/>
      <c r="F49" s="41"/>
    </row>
    <row r="50" spans="1:6" x14ac:dyDescent="0.3">
      <c r="A50" s="4" t="s">
        <v>75</v>
      </c>
      <c r="B50" s="5" t="s">
        <v>237</v>
      </c>
      <c r="C50" s="4" t="s">
        <v>201</v>
      </c>
      <c r="D50" s="42"/>
      <c r="E50" s="42"/>
      <c r="F50" s="41"/>
    </row>
    <row r="51" spans="1:6" x14ac:dyDescent="0.3">
      <c r="A51" s="4" t="s">
        <v>77</v>
      </c>
      <c r="B51" s="5" t="s">
        <v>238</v>
      </c>
      <c r="C51" s="4" t="s">
        <v>201</v>
      </c>
      <c r="D51" s="42"/>
      <c r="E51" s="42"/>
      <c r="F51" s="41"/>
    </row>
    <row r="52" spans="1:6" x14ac:dyDescent="0.3">
      <c r="A52" s="4" t="s">
        <v>79</v>
      </c>
      <c r="B52" s="5" t="s">
        <v>239</v>
      </c>
      <c r="C52" s="4" t="s">
        <v>201</v>
      </c>
      <c r="D52" s="42"/>
      <c r="E52" s="42"/>
      <c r="F52" s="41"/>
    </row>
    <row r="53" spans="1:6" x14ac:dyDescent="0.3">
      <c r="A53" s="4" t="s">
        <v>81</v>
      </c>
      <c r="B53" s="5" t="s">
        <v>240</v>
      </c>
      <c r="C53" s="4" t="s">
        <v>201</v>
      </c>
      <c r="D53" s="42"/>
      <c r="E53" s="42"/>
      <c r="F53" s="41"/>
    </row>
    <row r="54" spans="1:6" ht="15.6" customHeight="1" x14ac:dyDescent="0.3">
      <c r="A54" s="4" t="s">
        <v>166</v>
      </c>
      <c r="B54" s="5" t="s">
        <v>241</v>
      </c>
      <c r="C54" s="4" t="s">
        <v>201</v>
      </c>
      <c r="D54" s="42"/>
      <c r="E54" s="42"/>
      <c r="F54" s="41"/>
    </row>
    <row r="55" spans="1:6" x14ac:dyDescent="0.3">
      <c r="A55" s="46" t="s">
        <v>83</v>
      </c>
      <c r="B55" s="47" t="s">
        <v>242</v>
      </c>
      <c r="C55" s="4" t="s">
        <v>201</v>
      </c>
      <c r="D55" s="40">
        <f>D56</f>
        <v>2625.1000000000004</v>
      </c>
      <c r="E55" s="40">
        <f>E56</f>
        <v>1407</v>
      </c>
      <c r="F55" s="41">
        <f>(E55/D55*100%)-100%</f>
        <v>-0.46402041826978024</v>
      </c>
    </row>
    <row r="56" spans="1:6" ht="28.2" customHeight="1" x14ac:dyDescent="0.3">
      <c r="A56" s="14">
        <v>7</v>
      </c>
      <c r="B56" s="5" t="s">
        <v>243</v>
      </c>
      <c r="C56" s="4" t="s">
        <v>201</v>
      </c>
      <c r="D56" s="42">
        <f>SUM(D57:D84)</f>
        <v>2625.1000000000004</v>
      </c>
      <c r="E56" s="42">
        <f>SUM(E57:E84)</f>
        <v>1407</v>
      </c>
      <c r="F56" s="41">
        <f>(E56/D56*100%)-100%</f>
        <v>-0.46402041826978024</v>
      </c>
    </row>
    <row r="57" spans="1:6" x14ac:dyDescent="0.3">
      <c r="A57" s="4" t="s">
        <v>85</v>
      </c>
      <c r="B57" s="5" t="s">
        <v>244</v>
      </c>
      <c r="C57" s="4" t="s">
        <v>201</v>
      </c>
      <c r="D57" s="42"/>
      <c r="E57" s="42"/>
      <c r="F57" s="41"/>
    </row>
    <row r="58" spans="1:6" ht="15" customHeight="1" x14ac:dyDescent="0.3">
      <c r="A58" s="4" t="s">
        <v>86</v>
      </c>
      <c r="B58" s="5" t="s">
        <v>245</v>
      </c>
      <c r="C58" s="4" t="s">
        <v>201</v>
      </c>
      <c r="D58" s="42">
        <v>2100.9</v>
      </c>
      <c r="E58" s="42">
        <v>1050</v>
      </c>
      <c r="F58" s="41">
        <f>(E58/D58*100%)-100%</f>
        <v>-0.5002141939168927</v>
      </c>
    </row>
    <row r="59" spans="1:6" x14ac:dyDescent="0.3">
      <c r="A59" s="4" t="s">
        <v>88</v>
      </c>
      <c r="B59" s="5" t="s">
        <v>213</v>
      </c>
      <c r="C59" s="4" t="s">
        <v>201</v>
      </c>
      <c r="D59" s="42">
        <v>113.4</v>
      </c>
      <c r="E59" s="42">
        <v>57</v>
      </c>
      <c r="F59" s="41">
        <f>(E59/D59*100%)-100%</f>
        <v>-0.49735449735449733</v>
      </c>
    </row>
    <row r="60" spans="1:6" x14ac:dyDescent="0.3">
      <c r="A60" s="4" t="s">
        <v>89</v>
      </c>
      <c r="B60" s="5" t="s">
        <v>246</v>
      </c>
      <c r="C60" s="4" t="s">
        <v>201</v>
      </c>
      <c r="D60" s="42">
        <v>94.6</v>
      </c>
      <c r="E60" s="42">
        <v>47</v>
      </c>
      <c r="F60" s="41">
        <f>(E60/D60*100%)-100%</f>
        <v>-0.50317124735729379</v>
      </c>
    </row>
    <row r="61" spans="1:6" x14ac:dyDescent="0.3">
      <c r="A61" s="4" t="s">
        <v>91</v>
      </c>
      <c r="B61" s="5" t="s">
        <v>247</v>
      </c>
      <c r="C61" s="4" t="s">
        <v>201</v>
      </c>
      <c r="D61" s="42"/>
      <c r="E61" s="42"/>
      <c r="F61" s="41"/>
    </row>
    <row r="62" spans="1:6" x14ac:dyDescent="0.3">
      <c r="A62" s="4" t="s">
        <v>93</v>
      </c>
      <c r="B62" s="5" t="s">
        <v>248</v>
      </c>
      <c r="C62" s="4" t="s">
        <v>201</v>
      </c>
      <c r="D62" s="42"/>
      <c r="E62" s="42"/>
      <c r="F62" s="41"/>
    </row>
    <row r="63" spans="1:6" x14ac:dyDescent="0.3">
      <c r="A63" s="4" t="s">
        <v>95</v>
      </c>
      <c r="B63" s="5" t="s">
        <v>96</v>
      </c>
      <c r="C63" s="4" t="s">
        <v>201</v>
      </c>
      <c r="D63" s="42"/>
      <c r="E63" s="42"/>
      <c r="F63" s="41"/>
    </row>
    <row r="64" spans="1:6" ht="26.4" customHeight="1" x14ac:dyDescent="0.3">
      <c r="A64" s="4" t="s">
        <v>97</v>
      </c>
      <c r="B64" s="37" t="s">
        <v>249</v>
      </c>
      <c r="C64" s="4" t="s">
        <v>201</v>
      </c>
      <c r="D64" s="42"/>
      <c r="E64" s="42"/>
      <c r="F64" s="41"/>
    </row>
    <row r="65" spans="1:6" x14ac:dyDescent="0.3">
      <c r="A65" s="4" t="s">
        <v>99</v>
      </c>
      <c r="B65" s="5" t="s">
        <v>234</v>
      </c>
      <c r="C65" s="4" t="s">
        <v>201</v>
      </c>
      <c r="D65" s="42"/>
      <c r="E65" s="42"/>
      <c r="F65" s="41"/>
    </row>
    <row r="66" spans="1:6" ht="15" customHeight="1" x14ac:dyDescent="0.3">
      <c r="A66" s="4" t="s">
        <v>100</v>
      </c>
      <c r="B66" s="5" t="s">
        <v>250</v>
      </c>
      <c r="C66" s="4" t="s">
        <v>201</v>
      </c>
      <c r="D66" s="42"/>
      <c r="E66" s="42"/>
      <c r="F66" s="41"/>
    </row>
    <row r="67" spans="1:6" x14ac:dyDescent="0.3">
      <c r="A67" s="4" t="s">
        <v>102</v>
      </c>
      <c r="B67" s="5" t="s">
        <v>229</v>
      </c>
      <c r="C67" s="4" t="s">
        <v>201</v>
      </c>
      <c r="D67" s="42"/>
      <c r="E67" s="42"/>
      <c r="F67" s="41"/>
    </row>
    <row r="68" spans="1:6" x14ac:dyDescent="0.3">
      <c r="A68" s="4" t="s">
        <v>103</v>
      </c>
      <c r="B68" s="5" t="s">
        <v>230</v>
      </c>
      <c r="C68" s="4" t="s">
        <v>201</v>
      </c>
      <c r="D68" s="42"/>
      <c r="E68" s="42"/>
      <c r="F68" s="41"/>
    </row>
    <row r="69" spans="1:6" x14ac:dyDescent="0.3">
      <c r="A69" s="4" t="s">
        <v>104</v>
      </c>
      <c r="B69" s="5" t="s">
        <v>231</v>
      </c>
      <c r="C69" s="4" t="s">
        <v>201</v>
      </c>
      <c r="D69" s="42"/>
      <c r="E69" s="42"/>
      <c r="F69" s="41"/>
    </row>
    <row r="70" spans="1:6" ht="15" customHeight="1" x14ac:dyDescent="0.3">
      <c r="A70" s="4" t="s">
        <v>105</v>
      </c>
      <c r="B70" s="5" t="s">
        <v>228</v>
      </c>
      <c r="C70" s="4" t="s">
        <v>201</v>
      </c>
      <c r="D70" s="42">
        <v>31.9</v>
      </c>
      <c r="E70" s="42">
        <v>0</v>
      </c>
      <c r="F70" s="41">
        <f>(E70/D70*100%)-100%</f>
        <v>-1</v>
      </c>
    </row>
    <row r="71" spans="1:6" ht="13.95" customHeight="1" x14ac:dyDescent="0.3">
      <c r="A71" s="4" t="s">
        <v>106</v>
      </c>
      <c r="B71" s="5" t="s">
        <v>251</v>
      </c>
      <c r="C71" s="4" t="s">
        <v>201</v>
      </c>
      <c r="D71" s="42"/>
      <c r="E71" s="42"/>
      <c r="F71" s="41"/>
    </row>
    <row r="72" spans="1:6" ht="17.399999999999999" customHeight="1" x14ac:dyDescent="0.3">
      <c r="A72" s="4" t="s">
        <v>108</v>
      </c>
      <c r="B72" s="5" t="s">
        <v>252</v>
      </c>
      <c r="C72" s="4" t="s">
        <v>201</v>
      </c>
      <c r="D72" s="42"/>
      <c r="E72" s="42"/>
      <c r="F72" s="41"/>
    </row>
    <row r="73" spans="1:6" ht="40.950000000000003" customHeight="1" x14ac:dyDescent="0.3">
      <c r="A73" s="4" t="s">
        <v>110</v>
      </c>
      <c r="B73" s="5" t="s">
        <v>253</v>
      </c>
      <c r="C73" s="4" t="s">
        <v>201</v>
      </c>
      <c r="D73" s="42"/>
      <c r="E73" s="42"/>
      <c r="F73" s="41"/>
    </row>
    <row r="74" spans="1:6" x14ac:dyDescent="0.3">
      <c r="A74" s="4" t="s">
        <v>112</v>
      </c>
      <c r="B74" s="5" t="s">
        <v>206</v>
      </c>
      <c r="C74" s="4" t="s">
        <v>201</v>
      </c>
      <c r="D74" s="42"/>
      <c r="E74" s="42"/>
      <c r="F74" s="41"/>
    </row>
    <row r="75" spans="1:6" x14ac:dyDescent="0.3">
      <c r="A75" s="4" t="s">
        <v>113</v>
      </c>
      <c r="B75" s="5" t="s">
        <v>204</v>
      </c>
      <c r="C75" s="4" t="s">
        <v>201</v>
      </c>
      <c r="D75" s="42"/>
      <c r="E75" s="42"/>
      <c r="F75" s="41"/>
    </row>
    <row r="76" spans="1:6" x14ac:dyDescent="0.3">
      <c r="A76" s="4" t="s">
        <v>114</v>
      </c>
      <c r="B76" s="5" t="s">
        <v>209</v>
      </c>
      <c r="C76" s="4" t="s">
        <v>201</v>
      </c>
      <c r="D76" s="42"/>
      <c r="E76" s="42"/>
      <c r="F76" s="41"/>
    </row>
    <row r="77" spans="1:6" ht="14.4" customHeight="1" x14ac:dyDescent="0.3">
      <c r="A77" s="4" t="s">
        <v>115</v>
      </c>
      <c r="B77" s="15" t="s">
        <v>254</v>
      </c>
      <c r="C77" s="4" t="s">
        <v>201</v>
      </c>
      <c r="D77" s="42"/>
      <c r="E77" s="42"/>
      <c r="F77" s="41"/>
    </row>
    <row r="78" spans="1:6" x14ac:dyDescent="0.3">
      <c r="A78" s="4" t="s">
        <v>116</v>
      </c>
      <c r="B78" s="5" t="s">
        <v>205</v>
      </c>
      <c r="C78" s="4" t="s">
        <v>201</v>
      </c>
      <c r="D78" s="42"/>
      <c r="E78" s="42"/>
      <c r="F78" s="41"/>
    </row>
    <row r="79" spans="1:6" x14ac:dyDescent="0.3">
      <c r="A79" s="4" t="s">
        <v>117</v>
      </c>
      <c r="B79" s="5" t="s">
        <v>255</v>
      </c>
      <c r="C79" s="4" t="s">
        <v>201</v>
      </c>
      <c r="D79" s="42"/>
      <c r="E79" s="42"/>
      <c r="F79" s="41"/>
    </row>
    <row r="80" spans="1:6" ht="14.4" customHeight="1" x14ac:dyDescent="0.3">
      <c r="A80" s="4" t="s">
        <v>119</v>
      </c>
      <c r="B80" s="5" t="s">
        <v>256</v>
      </c>
      <c r="C80" s="4" t="s">
        <v>201</v>
      </c>
      <c r="D80" s="42"/>
      <c r="E80" s="42"/>
      <c r="F80" s="41"/>
    </row>
    <row r="81" spans="1:6" ht="27.6" customHeight="1" x14ac:dyDescent="0.3">
      <c r="A81" s="4" t="s">
        <v>121</v>
      </c>
      <c r="B81" s="5" t="s">
        <v>257</v>
      </c>
      <c r="C81" s="4" t="s">
        <v>201</v>
      </c>
      <c r="D81" s="42"/>
      <c r="E81" s="42"/>
      <c r="F81" s="41"/>
    </row>
    <row r="82" spans="1:6" s="8" customFormat="1" ht="27" customHeight="1" x14ac:dyDescent="0.3">
      <c r="A82" s="4" t="s">
        <v>123</v>
      </c>
      <c r="B82" s="5" t="s">
        <v>258</v>
      </c>
      <c r="C82" s="4" t="s">
        <v>201</v>
      </c>
      <c r="D82" s="42"/>
      <c r="E82" s="42"/>
      <c r="F82" s="41"/>
    </row>
    <row r="83" spans="1:6" s="8" customFormat="1" ht="15.6" customHeight="1" x14ac:dyDescent="0.3">
      <c r="A83" s="4" t="s">
        <v>125</v>
      </c>
      <c r="B83" s="5" t="s">
        <v>223</v>
      </c>
      <c r="C83" s="4" t="s">
        <v>201</v>
      </c>
      <c r="D83" s="42"/>
      <c r="E83" s="42"/>
      <c r="F83" s="41"/>
    </row>
    <row r="84" spans="1:6" s="8" customFormat="1" ht="15.6" customHeight="1" x14ac:dyDescent="0.3">
      <c r="A84" s="4" t="s">
        <v>126</v>
      </c>
      <c r="B84" s="5" t="s">
        <v>259</v>
      </c>
      <c r="C84" s="4" t="s">
        <v>201</v>
      </c>
      <c r="D84" s="42">
        <f>SUM(D85:D96)</f>
        <v>284.3</v>
      </c>
      <c r="E84" s="42">
        <f>SUM(E85:E96)</f>
        <v>253</v>
      </c>
      <c r="F84" s="41">
        <f t="shared" ref="F84:F106" si="0">(E84/D84*100%)-100%</f>
        <v>-0.11009497010200497</v>
      </c>
    </row>
    <row r="85" spans="1:6" s="2" customFormat="1" ht="15" customHeight="1" x14ac:dyDescent="0.3">
      <c r="A85" s="16" t="s">
        <v>127</v>
      </c>
      <c r="B85" s="17" t="s">
        <v>260</v>
      </c>
      <c r="C85" s="4" t="s">
        <v>201</v>
      </c>
      <c r="D85" s="43">
        <v>27</v>
      </c>
      <c r="E85" s="43">
        <v>27</v>
      </c>
      <c r="F85" s="41">
        <f t="shared" si="0"/>
        <v>0</v>
      </c>
    </row>
    <row r="86" spans="1:6" s="2" customFormat="1" ht="14.4" customHeight="1" x14ac:dyDescent="0.3">
      <c r="A86" s="16" t="s">
        <v>129</v>
      </c>
      <c r="B86" s="17" t="s">
        <v>261</v>
      </c>
      <c r="C86" s="4" t="s">
        <v>201</v>
      </c>
      <c r="D86" s="43"/>
      <c r="E86" s="43"/>
      <c r="F86" s="41"/>
    </row>
    <row r="87" spans="1:6" s="2" customFormat="1" ht="14.4" customHeight="1" x14ac:dyDescent="0.3">
      <c r="A87" s="16" t="s">
        <v>131</v>
      </c>
      <c r="B87" s="17" t="s">
        <v>262</v>
      </c>
      <c r="C87" s="4" t="s">
        <v>201</v>
      </c>
      <c r="D87" s="43"/>
      <c r="E87" s="43"/>
      <c r="F87" s="41"/>
    </row>
    <row r="88" spans="1:6" s="2" customFormat="1" ht="14.4" customHeight="1" x14ac:dyDescent="0.3">
      <c r="A88" s="16" t="s">
        <v>133</v>
      </c>
      <c r="B88" s="17" t="s">
        <v>241</v>
      </c>
      <c r="C88" s="4" t="s">
        <v>201</v>
      </c>
      <c r="D88" s="43"/>
      <c r="E88" s="43"/>
      <c r="F88" s="41"/>
    </row>
    <row r="89" spans="1:6" s="2" customFormat="1" ht="17.399999999999999" customHeight="1" x14ac:dyDescent="0.3">
      <c r="A89" s="16" t="s">
        <v>135</v>
      </c>
      <c r="B89" s="45" t="s">
        <v>263</v>
      </c>
      <c r="C89" s="4" t="s">
        <v>201</v>
      </c>
      <c r="D89" s="43">
        <v>249.3</v>
      </c>
      <c r="E89" s="43">
        <v>218</v>
      </c>
      <c r="F89" s="41">
        <f t="shared" si="0"/>
        <v>-0.12555154432410753</v>
      </c>
    </row>
    <row r="90" spans="1:6" s="2" customFormat="1" ht="15.6" customHeight="1" x14ac:dyDescent="0.3">
      <c r="A90" s="16" t="s">
        <v>137</v>
      </c>
      <c r="B90" s="17" t="s">
        <v>264</v>
      </c>
      <c r="C90" s="4" t="s">
        <v>201</v>
      </c>
      <c r="D90" s="43"/>
      <c r="E90" s="43"/>
      <c r="F90" s="41"/>
    </row>
    <row r="91" spans="1:6" s="2" customFormat="1" ht="15.6" customHeight="1" x14ac:dyDescent="0.3">
      <c r="A91" s="16" t="s">
        <v>139</v>
      </c>
      <c r="B91" s="39" t="s">
        <v>265</v>
      </c>
      <c r="C91" s="4" t="s">
        <v>201</v>
      </c>
      <c r="D91" s="43">
        <v>8</v>
      </c>
      <c r="E91" s="43">
        <v>8</v>
      </c>
      <c r="F91" s="41">
        <f t="shared" si="0"/>
        <v>0</v>
      </c>
    </row>
    <row r="92" spans="1:6" s="2" customFormat="1" ht="15.6" customHeight="1" x14ac:dyDescent="0.3">
      <c r="A92" s="16" t="s">
        <v>140</v>
      </c>
      <c r="B92" s="17" t="s">
        <v>266</v>
      </c>
      <c r="C92" s="4" t="s">
        <v>201</v>
      </c>
      <c r="D92" s="43"/>
      <c r="E92" s="43"/>
      <c r="F92" s="41"/>
    </row>
    <row r="93" spans="1:6" s="2" customFormat="1" ht="16.2" customHeight="1" x14ac:dyDescent="0.3">
      <c r="A93" s="16" t="s">
        <v>142</v>
      </c>
      <c r="B93" s="17" t="s">
        <v>267</v>
      </c>
      <c r="C93" s="4" t="s">
        <v>201</v>
      </c>
      <c r="D93" s="43"/>
      <c r="E93" s="43"/>
      <c r="F93" s="41"/>
    </row>
    <row r="94" spans="1:6" s="2" customFormat="1" ht="15.6" customHeight="1" x14ac:dyDescent="0.3">
      <c r="A94" s="16" t="s">
        <v>144</v>
      </c>
      <c r="B94" s="17" t="s">
        <v>268</v>
      </c>
      <c r="C94" s="4" t="s">
        <v>201</v>
      </c>
      <c r="D94" s="43"/>
      <c r="E94" s="43"/>
      <c r="F94" s="41"/>
    </row>
    <row r="95" spans="1:6" s="2" customFormat="1" ht="16.2" customHeight="1" x14ac:dyDescent="0.3">
      <c r="A95" s="16" t="s">
        <v>162</v>
      </c>
      <c r="B95" s="38" t="s">
        <v>269</v>
      </c>
      <c r="C95" s="4" t="s">
        <v>201</v>
      </c>
      <c r="D95" s="43"/>
      <c r="E95" s="43"/>
      <c r="F95" s="41"/>
    </row>
    <row r="96" spans="1:6" s="2" customFormat="1" ht="15.6" customHeight="1" x14ac:dyDescent="0.3">
      <c r="A96" s="16" t="s">
        <v>163</v>
      </c>
      <c r="B96" s="17" t="s">
        <v>270</v>
      </c>
      <c r="C96" s="4" t="s">
        <v>201</v>
      </c>
      <c r="D96" s="43"/>
      <c r="E96" s="43"/>
      <c r="F96" s="41"/>
    </row>
    <row r="97" spans="1:6" s="3" customFormat="1" ht="15.6" customHeight="1" x14ac:dyDescent="0.3">
      <c r="A97" s="46" t="s">
        <v>146</v>
      </c>
      <c r="B97" s="47" t="s">
        <v>271</v>
      </c>
      <c r="C97" s="4" t="s">
        <v>201</v>
      </c>
      <c r="D97" s="44">
        <f>D11+D55</f>
        <v>15250.500000000002</v>
      </c>
      <c r="E97" s="44">
        <f>E11+E55</f>
        <v>8030.7</v>
      </c>
      <c r="F97" s="41">
        <f t="shared" si="0"/>
        <v>-0.47341398642667465</v>
      </c>
    </row>
    <row r="98" spans="1:6" ht="17.399999999999999" customHeight="1" x14ac:dyDescent="0.3">
      <c r="A98" s="46" t="s">
        <v>148</v>
      </c>
      <c r="B98" s="47" t="s">
        <v>272</v>
      </c>
      <c r="C98" s="4" t="s">
        <v>201</v>
      </c>
      <c r="D98" s="44">
        <v>659.5</v>
      </c>
      <c r="E98" s="44">
        <f>E99-E97</f>
        <v>7309.9000000000005</v>
      </c>
      <c r="F98" s="41">
        <f t="shared" si="0"/>
        <v>10.084003032600455</v>
      </c>
    </row>
    <row r="99" spans="1:6" ht="15.6" customHeight="1" x14ac:dyDescent="0.3">
      <c r="A99" s="46" t="s">
        <v>149</v>
      </c>
      <c r="B99" s="47" t="s">
        <v>273</v>
      </c>
      <c r="C99" s="4" t="s">
        <v>201</v>
      </c>
      <c r="D99" s="44">
        <f>D97+D98</f>
        <v>15910.000000000002</v>
      </c>
      <c r="E99" s="9">
        <f>10640.2+4700.4</f>
        <v>15340.6</v>
      </c>
      <c r="F99" s="41">
        <f t="shared" si="0"/>
        <v>-3.578881206788187E-2</v>
      </c>
    </row>
    <row r="100" spans="1:6" ht="16.2" customHeight="1" x14ac:dyDescent="0.3">
      <c r="A100" s="46"/>
      <c r="B100" s="47" t="s">
        <v>274</v>
      </c>
      <c r="C100" s="4" t="s">
        <v>201</v>
      </c>
      <c r="D100" s="40"/>
      <c r="E100" s="40"/>
      <c r="F100" s="41"/>
    </row>
    <row r="101" spans="1:6" ht="17.399999999999999" customHeight="1" x14ac:dyDescent="0.3">
      <c r="A101" s="46"/>
      <c r="B101" s="48" t="s">
        <v>275</v>
      </c>
      <c r="C101" s="4" t="s">
        <v>201</v>
      </c>
      <c r="D101" s="40"/>
      <c r="E101" s="40"/>
      <c r="F101" s="41"/>
    </row>
    <row r="102" spans="1:6" ht="15" customHeight="1" x14ac:dyDescent="0.3">
      <c r="A102" s="70" t="s">
        <v>153</v>
      </c>
      <c r="B102" s="71" t="s">
        <v>276</v>
      </c>
      <c r="C102" s="46" t="s">
        <v>170</v>
      </c>
      <c r="D102" s="44">
        <v>142500</v>
      </c>
      <c r="E102" s="44">
        <v>136967.9</v>
      </c>
      <c r="F102" s="41">
        <f t="shared" si="0"/>
        <v>-3.8821754385964913E-2</v>
      </c>
    </row>
    <row r="103" spans="1:6" s="10" customFormat="1" x14ac:dyDescent="0.3">
      <c r="A103" s="70"/>
      <c r="B103" s="71"/>
      <c r="C103" s="46" t="s">
        <v>5</v>
      </c>
      <c r="D103" s="44"/>
      <c r="E103" s="44"/>
      <c r="F103" s="41"/>
    </row>
    <row r="104" spans="1:6" x14ac:dyDescent="0.3">
      <c r="A104" s="70"/>
      <c r="B104" s="71" t="s">
        <v>277</v>
      </c>
      <c r="C104" s="46" t="s">
        <v>157</v>
      </c>
      <c r="D104" s="40">
        <v>5</v>
      </c>
      <c r="E104" s="40">
        <v>1.59</v>
      </c>
      <c r="F104" s="41">
        <f t="shared" si="0"/>
        <v>-0.68199999999999994</v>
      </c>
    </row>
    <row r="105" spans="1:6" ht="15.6" customHeight="1" x14ac:dyDescent="0.3">
      <c r="A105" s="70"/>
      <c r="B105" s="71"/>
      <c r="C105" s="46" t="s">
        <v>155</v>
      </c>
      <c r="D105" s="40">
        <v>7500</v>
      </c>
      <c r="E105" s="40">
        <v>2208.84</v>
      </c>
      <c r="F105" s="41">
        <f t="shared" si="0"/>
        <v>-0.705488</v>
      </c>
    </row>
    <row r="106" spans="1:6" ht="15.6" customHeight="1" x14ac:dyDescent="0.3">
      <c r="A106" s="46" t="s">
        <v>158</v>
      </c>
      <c r="B106" s="47" t="s">
        <v>278</v>
      </c>
      <c r="C106" s="46" t="s">
        <v>160</v>
      </c>
      <c r="D106" s="40">
        <f>D99/D102</f>
        <v>0.11164912280701755</v>
      </c>
      <c r="E106" s="40">
        <f>E99/E102</f>
        <v>0.1120014251514406</v>
      </c>
      <c r="F106" s="41">
        <f t="shared" si="0"/>
        <v>3.1554421169255331E-3</v>
      </c>
    </row>
    <row r="107" spans="1:6" ht="22.95" customHeight="1" x14ac:dyDescent="0.3">
      <c r="A107" s="26" t="s">
        <v>171</v>
      </c>
      <c r="C107" s="26" t="s">
        <v>288</v>
      </c>
      <c r="D107" s="27"/>
      <c r="E107" s="19"/>
      <c r="F107" s="19"/>
    </row>
    <row r="108" spans="1:6" ht="22.95" customHeight="1" x14ac:dyDescent="0.3">
      <c r="A108" s="26" t="s">
        <v>279</v>
      </c>
      <c r="C108" s="26" t="s">
        <v>173</v>
      </c>
      <c r="D108" s="28"/>
      <c r="E108" s="20"/>
      <c r="F108" s="20"/>
    </row>
    <row r="109" spans="1:6" ht="22.95" customHeight="1" x14ac:dyDescent="0.3">
      <c r="A109" s="29" t="s">
        <v>289</v>
      </c>
      <c r="C109" s="29" t="s">
        <v>174</v>
      </c>
      <c r="D109" s="28"/>
      <c r="E109" s="20"/>
      <c r="F109" s="20"/>
    </row>
  </sheetData>
  <mergeCells count="6">
    <mergeCell ref="A8:F8"/>
    <mergeCell ref="A9:F9"/>
    <mergeCell ref="A102:A103"/>
    <mergeCell ref="B102:B103"/>
    <mergeCell ref="A104:A105"/>
    <mergeCell ref="B104:B105"/>
  </mergeCells>
  <pageMargins left="0.78740157480314965" right="0.19685039370078741" top="0.39370078740157483" bottom="0.39370078740157483" header="0.23622047244094491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10"/>
  <sheetViews>
    <sheetView view="pageBreakPreview" zoomScale="60" zoomScaleNormal="100" workbookViewId="0">
      <selection activeCell="G86" sqref="G86"/>
    </sheetView>
  </sheetViews>
  <sheetFormatPr defaultColWidth="9.109375" defaultRowHeight="13.2" x14ac:dyDescent="0.3"/>
  <cols>
    <col min="1" max="1" width="7.5546875" style="8" customWidth="1"/>
    <col min="2" max="2" width="49.33203125" style="8" customWidth="1"/>
    <col min="3" max="3" width="10.6640625" style="8" customWidth="1"/>
    <col min="4" max="4" width="19.6640625" style="8" customWidth="1"/>
    <col min="5" max="5" width="18.33203125" style="8" customWidth="1"/>
    <col min="6" max="6" width="11.5546875" style="8" customWidth="1"/>
    <col min="7" max="7" width="46.44140625" style="1" customWidth="1"/>
    <col min="8" max="9" width="9.109375" style="1"/>
    <col min="10" max="10" width="9.88671875" style="1" bestFit="1" customWidth="1"/>
    <col min="11" max="16384" width="9.109375" style="1"/>
  </cols>
  <sheetData>
    <row r="1" spans="1:7" ht="13.8" x14ac:dyDescent="0.25">
      <c r="G1" s="22" t="s">
        <v>284</v>
      </c>
    </row>
    <row r="2" spans="1:7" ht="15.6" x14ac:dyDescent="0.3">
      <c r="G2" s="23" t="s">
        <v>176</v>
      </c>
    </row>
    <row r="3" spans="1:7" ht="15.6" x14ac:dyDescent="0.3">
      <c r="G3" s="23" t="s">
        <v>177</v>
      </c>
    </row>
    <row r="4" spans="1:7" ht="15.6" x14ac:dyDescent="0.3">
      <c r="G4" s="23" t="s">
        <v>178</v>
      </c>
    </row>
    <row r="5" spans="1:7" ht="15.6" x14ac:dyDescent="0.3">
      <c r="G5" s="23" t="s">
        <v>179</v>
      </c>
    </row>
    <row r="6" spans="1:7" ht="13.8" x14ac:dyDescent="0.25">
      <c r="G6" s="22" t="s">
        <v>180</v>
      </c>
    </row>
    <row r="7" spans="1:7" ht="3.6" customHeight="1" x14ac:dyDescent="0.25"/>
    <row r="8" spans="1:7" ht="14.4" x14ac:dyDescent="0.3">
      <c r="A8" s="66" t="s">
        <v>186</v>
      </c>
      <c r="B8" s="67"/>
      <c r="C8" s="67"/>
      <c r="D8" s="67"/>
      <c r="E8" s="67"/>
      <c r="F8" s="67"/>
      <c r="G8" s="74"/>
    </row>
    <row r="9" spans="1:7" ht="25.2" customHeight="1" x14ac:dyDescent="0.3">
      <c r="A9" s="72" t="s">
        <v>290</v>
      </c>
      <c r="B9" s="73"/>
      <c r="C9" s="73"/>
      <c r="D9" s="73"/>
      <c r="E9" s="73"/>
      <c r="F9" s="73"/>
      <c r="G9" s="75"/>
    </row>
    <row r="10" spans="1:7" ht="67.95" customHeight="1" x14ac:dyDescent="0.3">
      <c r="A10" s="50" t="s">
        <v>0</v>
      </c>
      <c r="B10" s="50" t="s">
        <v>1</v>
      </c>
      <c r="C10" s="50" t="s">
        <v>2</v>
      </c>
      <c r="D10" s="12" t="s">
        <v>292</v>
      </c>
      <c r="E10" s="12" t="s">
        <v>291</v>
      </c>
      <c r="F10" s="12" t="s">
        <v>185</v>
      </c>
      <c r="G10" s="57" t="s">
        <v>293</v>
      </c>
    </row>
    <row r="11" spans="1:7" s="3" customFormat="1" ht="30.6" customHeight="1" x14ac:dyDescent="0.3">
      <c r="A11" s="50" t="s">
        <v>3</v>
      </c>
      <c r="B11" s="58" t="s">
        <v>296</v>
      </c>
      <c r="C11" s="50" t="s">
        <v>5</v>
      </c>
      <c r="D11" s="13">
        <f>D12+D21+D25+D26+D31+D37</f>
        <v>12195.099999999999</v>
      </c>
      <c r="E11" s="13">
        <f>E12+E21+E25+E26+E31+E37</f>
        <v>11756</v>
      </c>
      <c r="F11" s="7">
        <f>(E11/D11*100%)-100%</f>
        <v>-3.6006264811276556E-2</v>
      </c>
      <c r="G11" s="53"/>
    </row>
    <row r="12" spans="1:7" ht="25.2" customHeight="1" x14ac:dyDescent="0.3">
      <c r="A12" s="14">
        <v>1</v>
      </c>
      <c r="B12" s="5" t="s">
        <v>6</v>
      </c>
      <c r="C12" s="4" t="s">
        <v>5</v>
      </c>
      <c r="D12" s="6">
        <f>SUM(D13:D20)</f>
        <v>746</v>
      </c>
      <c r="E12" s="6">
        <f>SUM(E13:E20)</f>
        <v>865</v>
      </c>
      <c r="F12" s="7">
        <f t="shared" ref="F12:F70" si="0">(E12/D12*100%)-100%</f>
        <v>0.15951742627345844</v>
      </c>
      <c r="G12" s="52"/>
    </row>
    <row r="13" spans="1:7" ht="13.95" customHeight="1" x14ac:dyDescent="0.3">
      <c r="A13" s="4" t="s">
        <v>7</v>
      </c>
      <c r="B13" s="5" t="s">
        <v>8</v>
      </c>
      <c r="C13" s="4" t="s">
        <v>5</v>
      </c>
      <c r="D13" s="6"/>
      <c r="E13" s="6"/>
      <c r="F13" s="7"/>
      <c r="G13" s="52"/>
    </row>
    <row r="14" spans="1:7" ht="29.4" customHeight="1" x14ac:dyDescent="0.3">
      <c r="A14" s="4" t="s">
        <v>9</v>
      </c>
      <c r="B14" s="5" t="s">
        <v>10</v>
      </c>
      <c r="C14" s="4" t="s">
        <v>5</v>
      </c>
      <c r="D14" s="6">
        <v>746</v>
      </c>
      <c r="E14" s="6">
        <f>1055-190</f>
        <v>865</v>
      </c>
      <c r="F14" s="7">
        <f t="shared" ref="F14" si="1">(E14/D14*100%)-100%</f>
        <v>0.15951742627345844</v>
      </c>
      <c r="G14" s="59" t="s">
        <v>300</v>
      </c>
    </row>
    <row r="15" spans="1:7" ht="13.95" customHeight="1" x14ac:dyDescent="0.3">
      <c r="A15" s="4" t="s">
        <v>11</v>
      </c>
      <c r="B15" s="5" t="s">
        <v>12</v>
      </c>
      <c r="C15" s="4" t="s">
        <v>5</v>
      </c>
      <c r="D15" s="6"/>
      <c r="E15" s="6"/>
      <c r="F15" s="7"/>
      <c r="G15" s="52"/>
    </row>
    <row r="16" spans="1:7" ht="13.95" customHeight="1" x14ac:dyDescent="0.3">
      <c r="A16" s="4" t="s">
        <v>13</v>
      </c>
      <c r="B16" s="5" t="s">
        <v>14</v>
      </c>
      <c r="C16" s="4" t="s">
        <v>5</v>
      </c>
      <c r="D16" s="6"/>
      <c r="E16" s="6"/>
      <c r="F16" s="7"/>
      <c r="G16" s="52"/>
    </row>
    <row r="17" spans="1:8" ht="13.95" customHeight="1" x14ac:dyDescent="0.3">
      <c r="A17" s="4" t="s">
        <v>15</v>
      </c>
      <c r="B17" s="5" t="s">
        <v>16</v>
      </c>
      <c r="C17" s="4" t="s">
        <v>5</v>
      </c>
      <c r="D17" s="6"/>
      <c r="E17" s="6"/>
      <c r="F17" s="7"/>
      <c r="G17" s="52"/>
    </row>
    <row r="18" spans="1:8" ht="13.95" customHeight="1" x14ac:dyDescent="0.3">
      <c r="A18" s="4" t="s">
        <v>17</v>
      </c>
      <c r="B18" s="5" t="s">
        <v>18</v>
      </c>
      <c r="C18" s="4" t="s">
        <v>5</v>
      </c>
      <c r="D18" s="6"/>
      <c r="E18" s="6"/>
      <c r="F18" s="7"/>
      <c r="G18" s="52"/>
    </row>
    <row r="19" spans="1:8" ht="13.95" customHeight="1" x14ac:dyDescent="0.3">
      <c r="A19" s="4" t="s">
        <v>19</v>
      </c>
      <c r="B19" s="5" t="s">
        <v>20</v>
      </c>
      <c r="C19" s="4" t="s">
        <v>5</v>
      </c>
      <c r="D19" s="6"/>
      <c r="E19" s="6"/>
      <c r="F19" s="7"/>
      <c r="G19" s="52"/>
    </row>
    <row r="20" spans="1:8" ht="13.95" customHeight="1" x14ac:dyDescent="0.3">
      <c r="A20" s="4" t="s">
        <v>21</v>
      </c>
      <c r="B20" s="5" t="s">
        <v>22</v>
      </c>
      <c r="C20" s="4" t="s">
        <v>5</v>
      </c>
      <c r="D20" s="6"/>
      <c r="E20" s="6"/>
      <c r="F20" s="7"/>
      <c r="G20" s="52"/>
    </row>
    <row r="21" spans="1:8" ht="13.95" customHeight="1" x14ac:dyDescent="0.3">
      <c r="A21" s="14">
        <v>2</v>
      </c>
      <c r="B21" s="25" t="s">
        <v>298</v>
      </c>
      <c r="C21" s="4" t="s">
        <v>5</v>
      </c>
      <c r="D21" s="6">
        <f>SUM(D22:D24)</f>
        <v>6579.0999999999995</v>
      </c>
      <c r="E21" s="6">
        <f>SUM(E22:E24)</f>
        <v>6255</v>
      </c>
      <c r="F21" s="7">
        <f t="shared" si="0"/>
        <v>-4.926205712027476E-2</v>
      </c>
      <c r="G21" s="52"/>
    </row>
    <row r="22" spans="1:8" ht="30" customHeight="1" x14ac:dyDescent="0.3">
      <c r="A22" s="4" t="s">
        <v>24</v>
      </c>
      <c r="B22" s="5" t="s">
        <v>25</v>
      </c>
      <c r="C22" s="4" t="s">
        <v>5</v>
      </c>
      <c r="D22" s="6">
        <v>5986.4</v>
      </c>
      <c r="E22" s="6">
        <f>5665+24</f>
        <v>5689</v>
      </c>
      <c r="F22" s="7">
        <f t="shared" si="0"/>
        <v>-4.9679273018842673E-2</v>
      </c>
      <c r="G22" s="60" t="s">
        <v>301</v>
      </c>
    </row>
    <row r="23" spans="1:8" ht="28.95" customHeight="1" x14ac:dyDescent="0.3">
      <c r="A23" s="4" t="s">
        <v>26</v>
      </c>
      <c r="B23" s="5" t="s">
        <v>27</v>
      </c>
      <c r="C23" s="4" t="s">
        <v>5</v>
      </c>
      <c r="D23" s="6">
        <v>323.3</v>
      </c>
      <c r="E23" s="6">
        <f>308</f>
        <v>308</v>
      </c>
      <c r="F23" s="7">
        <f t="shared" si="0"/>
        <v>-4.732446643983923E-2</v>
      </c>
      <c r="G23" s="60" t="s">
        <v>302</v>
      </c>
      <c r="H23" s="30"/>
    </row>
    <row r="24" spans="1:8" ht="29.4" customHeight="1" x14ac:dyDescent="0.3">
      <c r="A24" s="4" t="s">
        <v>28</v>
      </c>
      <c r="B24" s="15" t="s">
        <v>161</v>
      </c>
      <c r="C24" s="4" t="s">
        <v>5</v>
      </c>
      <c r="D24" s="6">
        <v>269.39999999999998</v>
      </c>
      <c r="E24" s="6">
        <f>255+3</f>
        <v>258</v>
      </c>
      <c r="F24" s="7">
        <f t="shared" si="0"/>
        <v>-4.231625835189301E-2</v>
      </c>
      <c r="G24" s="60" t="s">
        <v>303</v>
      </c>
    </row>
    <row r="25" spans="1:8" ht="27.6" customHeight="1" x14ac:dyDescent="0.3">
      <c r="A25" s="14">
        <v>3</v>
      </c>
      <c r="B25" s="5" t="s">
        <v>29</v>
      </c>
      <c r="C25" s="4" t="s">
        <v>5</v>
      </c>
      <c r="D25" s="6">
        <v>4870</v>
      </c>
      <c r="E25" s="6">
        <f>4446+190</f>
        <v>4636</v>
      </c>
      <c r="F25" s="7">
        <f t="shared" si="0"/>
        <v>-4.8049281314168413E-2</v>
      </c>
      <c r="G25" s="60" t="s">
        <v>304</v>
      </c>
    </row>
    <row r="26" spans="1:8" ht="13.95" customHeight="1" x14ac:dyDescent="0.3">
      <c r="A26" s="14">
        <v>4</v>
      </c>
      <c r="B26" s="25" t="s">
        <v>297</v>
      </c>
      <c r="C26" s="4" t="s">
        <v>5</v>
      </c>
      <c r="D26" s="6"/>
      <c r="E26" s="6"/>
      <c r="F26" s="7"/>
      <c r="G26" s="52"/>
    </row>
    <row r="27" spans="1:8" ht="26.4" customHeight="1" x14ac:dyDescent="0.3">
      <c r="A27" s="4" t="s">
        <v>31</v>
      </c>
      <c r="B27" s="5" t="s">
        <v>32</v>
      </c>
      <c r="C27" s="4" t="s">
        <v>5</v>
      </c>
      <c r="D27" s="6"/>
      <c r="E27" s="6"/>
      <c r="F27" s="7"/>
      <c r="G27" s="52"/>
    </row>
    <row r="28" spans="1:8" ht="15" customHeight="1" x14ac:dyDescent="0.3">
      <c r="A28" s="4" t="s">
        <v>33</v>
      </c>
      <c r="B28" s="5" t="s">
        <v>34</v>
      </c>
      <c r="C28" s="4" t="s">
        <v>5</v>
      </c>
      <c r="D28" s="6"/>
      <c r="E28" s="6"/>
      <c r="F28" s="7"/>
      <c r="G28" s="52"/>
    </row>
    <row r="29" spans="1:8" ht="15.6" customHeight="1" x14ac:dyDescent="0.3">
      <c r="A29" s="4" t="s">
        <v>35</v>
      </c>
      <c r="B29" s="5" t="s">
        <v>36</v>
      </c>
      <c r="C29" s="4" t="s">
        <v>5</v>
      </c>
      <c r="D29" s="6"/>
      <c r="E29" s="6"/>
      <c r="F29" s="7"/>
      <c r="G29" s="52"/>
    </row>
    <row r="30" spans="1:8" ht="15.6" customHeight="1" x14ac:dyDescent="0.3">
      <c r="A30" s="4" t="s">
        <v>37</v>
      </c>
      <c r="B30" s="5" t="s">
        <v>38</v>
      </c>
      <c r="C30" s="4" t="s">
        <v>5</v>
      </c>
      <c r="D30" s="6"/>
      <c r="E30" s="6"/>
      <c r="F30" s="7"/>
      <c r="G30" s="52"/>
    </row>
    <row r="31" spans="1:8" ht="15.6" customHeight="1" x14ac:dyDescent="0.3">
      <c r="A31" s="14">
        <v>5</v>
      </c>
      <c r="B31" s="25" t="s">
        <v>299</v>
      </c>
      <c r="C31" s="4" t="s">
        <v>5</v>
      </c>
      <c r="D31" s="6"/>
      <c r="E31" s="6"/>
      <c r="F31" s="7"/>
      <c r="G31" s="52"/>
    </row>
    <row r="32" spans="1:8" ht="25.95" customHeight="1" x14ac:dyDescent="0.3">
      <c r="A32" s="14" t="s">
        <v>40</v>
      </c>
      <c r="B32" s="5" t="s">
        <v>41</v>
      </c>
      <c r="C32" s="4" t="s">
        <v>5</v>
      </c>
      <c r="D32" s="6"/>
      <c r="E32" s="6"/>
      <c r="F32" s="7"/>
      <c r="G32" s="52"/>
    </row>
    <row r="33" spans="1:7" ht="27.6" customHeight="1" x14ac:dyDescent="0.3">
      <c r="A33" s="4" t="s">
        <v>42</v>
      </c>
      <c r="B33" s="5" t="s">
        <v>43</v>
      </c>
      <c r="C33" s="4" t="s">
        <v>5</v>
      </c>
      <c r="D33" s="6"/>
      <c r="E33" s="6"/>
      <c r="F33" s="7"/>
      <c r="G33" s="52"/>
    </row>
    <row r="34" spans="1:7" ht="25.95" customHeight="1" x14ac:dyDescent="0.3">
      <c r="A34" s="4" t="s">
        <v>44</v>
      </c>
      <c r="B34" s="5" t="s">
        <v>45</v>
      </c>
      <c r="C34" s="4" t="s">
        <v>5</v>
      </c>
      <c r="D34" s="6"/>
      <c r="E34" s="6"/>
      <c r="F34" s="7"/>
      <c r="G34" s="52"/>
    </row>
    <row r="35" spans="1:7" ht="15" customHeight="1" x14ac:dyDescent="0.3">
      <c r="A35" s="4" t="s">
        <v>46</v>
      </c>
      <c r="B35" s="5" t="s">
        <v>47</v>
      </c>
      <c r="C35" s="4" t="s">
        <v>5</v>
      </c>
      <c r="D35" s="6"/>
      <c r="E35" s="6"/>
      <c r="F35" s="7"/>
      <c r="G35" s="52"/>
    </row>
    <row r="36" spans="1:7" ht="15" customHeight="1" x14ac:dyDescent="0.3">
      <c r="A36" s="4" t="s">
        <v>48</v>
      </c>
      <c r="B36" s="5" t="s">
        <v>49</v>
      </c>
      <c r="C36" s="4" t="s">
        <v>5</v>
      </c>
      <c r="D36" s="6"/>
      <c r="E36" s="6"/>
      <c r="F36" s="7"/>
      <c r="G36" s="52"/>
    </row>
    <row r="37" spans="1:7" ht="15" customHeight="1" x14ac:dyDescent="0.3">
      <c r="A37" s="14">
        <v>6</v>
      </c>
      <c r="B37" s="5" t="s">
        <v>50</v>
      </c>
      <c r="C37" s="4" t="s">
        <v>5</v>
      </c>
      <c r="D37" s="6"/>
      <c r="E37" s="6"/>
      <c r="F37" s="7"/>
      <c r="G37" s="52"/>
    </row>
    <row r="38" spans="1:7" ht="15" customHeight="1" x14ac:dyDescent="0.3">
      <c r="A38" s="4" t="s">
        <v>51</v>
      </c>
      <c r="B38" s="5" t="s">
        <v>52</v>
      </c>
      <c r="C38" s="4" t="s">
        <v>5</v>
      </c>
      <c r="D38" s="6"/>
      <c r="E38" s="6"/>
      <c r="F38" s="7"/>
      <c r="G38" s="52"/>
    </row>
    <row r="39" spans="1:7" ht="15" customHeight="1" x14ac:dyDescent="0.3">
      <c r="A39" s="4" t="s">
        <v>53</v>
      </c>
      <c r="B39" s="5" t="s">
        <v>54</v>
      </c>
      <c r="C39" s="4" t="s">
        <v>5</v>
      </c>
      <c r="D39" s="6"/>
      <c r="E39" s="6"/>
      <c r="F39" s="7"/>
      <c r="G39" s="52"/>
    </row>
    <row r="40" spans="1:7" ht="15" customHeight="1" x14ac:dyDescent="0.3">
      <c r="A40" s="4" t="s">
        <v>55</v>
      </c>
      <c r="B40" s="5" t="s">
        <v>56</v>
      </c>
      <c r="C40" s="4" t="s">
        <v>5</v>
      </c>
      <c r="D40" s="6"/>
      <c r="E40" s="6"/>
      <c r="F40" s="7"/>
      <c r="G40" s="52"/>
    </row>
    <row r="41" spans="1:7" ht="15" customHeight="1" x14ac:dyDescent="0.3">
      <c r="A41" s="4" t="s">
        <v>57</v>
      </c>
      <c r="B41" s="5" t="s">
        <v>58</v>
      </c>
      <c r="C41" s="4" t="s">
        <v>5</v>
      </c>
      <c r="D41" s="6"/>
      <c r="E41" s="6"/>
      <c r="F41" s="7"/>
      <c r="G41" s="52"/>
    </row>
    <row r="42" spans="1:7" ht="15" customHeight="1" x14ac:dyDescent="0.3">
      <c r="A42" s="4" t="s">
        <v>59</v>
      </c>
      <c r="B42" s="5" t="s">
        <v>60</v>
      </c>
      <c r="C42" s="4" t="s">
        <v>5</v>
      </c>
      <c r="D42" s="6"/>
      <c r="E42" s="6"/>
      <c r="F42" s="7"/>
      <c r="G42" s="52"/>
    </row>
    <row r="43" spans="1:7" ht="15" customHeight="1" x14ac:dyDescent="0.3">
      <c r="A43" s="4" t="s">
        <v>61</v>
      </c>
      <c r="B43" s="5" t="s">
        <v>62</v>
      </c>
      <c r="C43" s="4" t="s">
        <v>5</v>
      </c>
      <c r="D43" s="6"/>
      <c r="E43" s="6"/>
      <c r="F43" s="7"/>
      <c r="G43" s="52"/>
    </row>
    <row r="44" spans="1:7" ht="15" customHeight="1" x14ac:dyDescent="0.3">
      <c r="A44" s="4" t="s">
        <v>63</v>
      </c>
      <c r="B44" s="5" t="s">
        <v>64</v>
      </c>
      <c r="C44" s="4" t="s">
        <v>5</v>
      </c>
      <c r="D44" s="6"/>
      <c r="E44" s="6"/>
      <c r="F44" s="7"/>
      <c r="G44" s="52"/>
    </row>
    <row r="45" spans="1:7" ht="15" customHeight="1" x14ac:dyDescent="0.3">
      <c r="A45" s="4" t="s">
        <v>65</v>
      </c>
      <c r="B45" s="5" t="s">
        <v>66</v>
      </c>
      <c r="C45" s="4" t="s">
        <v>5</v>
      </c>
      <c r="D45" s="6"/>
      <c r="E45" s="6"/>
      <c r="F45" s="7"/>
      <c r="G45" s="52"/>
    </row>
    <row r="46" spans="1:7" ht="15" customHeight="1" x14ac:dyDescent="0.3">
      <c r="A46" s="4" t="s">
        <v>67</v>
      </c>
      <c r="B46" s="5" t="s">
        <v>68</v>
      </c>
      <c r="C46" s="4" t="s">
        <v>5</v>
      </c>
      <c r="D46" s="6"/>
      <c r="E46" s="6"/>
      <c r="F46" s="7"/>
      <c r="G46" s="52"/>
    </row>
    <row r="47" spans="1:7" ht="15" customHeight="1" x14ac:dyDescent="0.3">
      <c r="A47" s="4" t="s">
        <v>69</v>
      </c>
      <c r="B47" s="5" t="s">
        <v>70</v>
      </c>
      <c r="C47" s="4" t="s">
        <v>5</v>
      </c>
      <c r="D47" s="6"/>
      <c r="E47" s="6"/>
      <c r="F47" s="7"/>
      <c r="G47" s="52"/>
    </row>
    <row r="48" spans="1:7" ht="15" customHeight="1" x14ac:dyDescent="0.3">
      <c r="A48" s="4" t="s">
        <v>71</v>
      </c>
      <c r="B48" s="5" t="s">
        <v>72</v>
      </c>
      <c r="C48" s="4" t="s">
        <v>5</v>
      </c>
      <c r="D48" s="6"/>
      <c r="E48" s="6"/>
      <c r="F48" s="7"/>
      <c r="G48" s="52"/>
    </row>
    <row r="49" spans="1:10" ht="15" customHeight="1" x14ac:dyDescent="0.3">
      <c r="A49" s="4" t="s">
        <v>73</v>
      </c>
      <c r="B49" s="5" t="s">
        <v>74</v>
      </c>
      <c r="C49" s="4" t="s">
        <v>5</v>
      </c>
      <c r="D49" s="6"/>
      <c r="E49" s="6"/>
      <c r="F49" s="7"/>
      <c r="G49" s="52"/>
    </row>
    <row r="50" spans="1:10" ht="15" customHeight="1" x14ac:dyDescent="0.3">
      <c r="A50" s="4" t="s">
        <v>75</v>
      </c>
      <c r="B50" s="5" t="s">
        <v>76</v>
      </c>
      <c r="C50" s="4" t="s">
        <v>5</v>
      </c>
      <c r="D50" s="6"/>
      <c r="E50" s="6"/>
      <c r="F50" s="7"/>
      <c r="G50" s="52"/>
    </row>
    <row r="51" spans="1:10" ht="15" customHeight="1" x14ac:dyDescent="0.3">
      <c r="A51" s="4" t="s">
        <v>77</v>
      </c>
      <c r="B51" s="5" t="s">
        <v>78</v>
      </c>
      <c r="C51" s="4" t="s">
        <v>5</v>
      </c>
      <c r="D51" s="6"/>
      <c r="E51" s="6"/>
      <c r="F51" s="7"/>
      <c r="G51" s="52"/>
    </row>
    <row r="52" spans="1:10" ht="15" customHeight="1" x14ac:dyDescent="0.3">
      <c r="A52" s="4" t="s">
        <v>79</v>
      </c>
      <c r="B52" s="5" t="s">
        <v>80</v>
      </c>
      <c r="C52" s="4" t="s">
        <v>5</v>
      </c>
      <c r="D52" s="6"/>
      <c r="E52" s="6"/>
      <c r="F52" s="7"/>
      <c r="G52" s="52"/>
    </row>
    <row r="53" spans="1:10" ht="15" customHeight="1" x14ac:dyDescent="0.3">
      <c r="A53" s="4" t="s">
        <v>81</v>
      </c>
      <c r="B53" s="5" t="s">
        <v>82</v>
      </c>
      <c r="C53" s="4" t="s">
        <v>5</v>
      </c>
      <c r="D53" s="6"/>
      <c r="E53" s="6"/>
      <c r="F53" s="7"/>
      <c r="G53" s="52"/>
    </row>
    <row r="54" spans="1:10" ht="15" customHeight="1" x14ac:dyDescent="0.3">
      <c r="A54" s="4" t="s">
        <v>166</v>
      </c>
      <c r="B54" s="5" t="s">
        <v>134</v>
      </c>
      <c r="C54" s="4" t="s">
        <v>5</v>
      </c>
      <c r="D54" s="6"/>
      <c r="E54" s="6"/>
      <c r="F54" s="7"/>
      <c r="G54" s="52"/>
    </row>
    <row r="55" spans="1:10" ht="15" customHeight="1" x14ac:dyDescent="0.3">
      <c r="A55" s="50" t="s">
        <v>83</v>
      </c>
      <c r="B55" s="58" t="s">
        <v>295</v>
      </c>
      <c r="C55" s="50" t="s">
        <v>5</v>
      </c>
      <c r="D55" s="13">
        <f>D56</f>
        <v>4825.8999999999996</v>
      </c>
      <c r="E55" s="13">
        <f>E56</f>
        <v>5265</v>
      </c>
      <c r="F55" s="7">
        <f t="shared" si="0"/>
        <v>9.0988209453159108E-2</v>
      </c>
      <c r="G55" s="52"/>
    </row>
    <row r="56" spans="1:10" ht="15" customHeight="1" x14ac:dyDescent="0.3">
      <c r="A56" s="14">
        <v>7</v>
      </c>
      <c r="B56" s="25" t="s">
        <v>183</v>
      </c>
      <c r="C56" s="4" t="s">
        <v>5</v>
      </c>
      <c r="D56" s="6">
        <f>SUM(D57:D84)</f>
        <v>4825.8999999999996</v>
      </c>
      <c r="E56" s="6">
        <f>SUM(E57:E84)</f>
        <v>5265</v>
      </c>
      <c r="F56" s="7">
        <f t="shared" si="0"/>
        <v>9.0988209453159108E-2</v>
      </c>
      <c r="G56" s="52"/>
    </row>
    <row r="57" spans="1:10" ht="15" customHeight="1" x14ac:dyDescent="0.3">
      <c r="A57" s="4" t="s">
        <v>85</v>
      </c>
      <c r="B57" s="5" t="s">
        <v>8</v>
      </c>
      <c r="C57" s="4" t="s">
        <v>5</v>
      </c>
      <c r="D57" s="6"/>
      <c r="E57" s="6"/>
      <c r="F57" s="7"/>
      <c r="G57" s="52"/>
    </row>
    <row r="58" spans="1:10" ht="15" customHeight="1" x14ac:dyDescent="0.3">
      <c r="A58" s="4" t="s">
        <v>86</v>
      </c>
      <c r="B58" s="5" t="s">
        <v>87</v>
      </c>
      <c r="C58" s="4" t="s">
        <v>5</v>
      </c>
      <c r="D58" s="6">
        <v>4092.7</v>
      </c>
      <c r="E58" s="6">
        <f>4117-24</f>
        <v>4093</v>
      </c>
      <c r="F58" s="7">
        <f>(E58/D58*100%)-100%</f>
        <v>7.3301243677770245E-5</v>
      </c>
      <c r="G58" s="52"/>
      <c r="H58" s="1">
        <f>4117-4092.7</f>
        <v>24.300000000000182</v>
      </c>
      <c r="I58" s="30">
        <f>E22+E58</f>
        <v>9782</v>
      </c>
      <c r="J58" s="30">
        <f>D22+D58</f>
        <v>10079.099999999999</v>
      </c>
    </row>
    <row r="59" spans="1:10" ht="15" customHeight="1" x14ac:dyDescent="0.3">
      <c r="A59" s="4" t="s">
        <v>88</v>
      </c>
      <c r="B59" s="5" t="s">
        <v>27</v>
      </c>
      <c r="C59" s="4" t="s">
        <v>5</v>
      </c>
      <c r="D59" s="6">
        <v>221</v>
      </c>
      <c r="E59" s="6">
        <f>225-4</f>
        <v>221</v>
      </c>
      <c r="F59" s="7">
        <f t="shared" si="0"/>
        <v>0</v>
      </c>
      <c r="G59" s="52"/>
      <c r="I59" s="30">
        <f>E23+E59</f>
        <v>529</v>
      </c>
      <c r="J59" s="30">
        <f>D23+D59</f>
        <v>544.29999999999995</v>
      </c>
    </row>
    <row r="60" spans="1:10" ht="15" customHeight="1" x14ac:dyDescent="0.3">
      <c r="A60" s="4" t="s">
        <v>89</v>
      </c>
      <c r="B60" s="5" t="s">
        <v>90</v>
      </c>
      <c r="C60" s="4" t="s">
        <v>5</v>
      </c>
      <c r="D60" s="6">
        <v>184.2</v>
      </c>
      <c r="E60" s="6">
        <f>183+1</f>
        <v>184</v>
      </c>
      <c r="F60" s="7">
        <f t="shared" si="0"/>
        <v>-1.0857763300758938E-3</v>
      </c>
      <c r="G60" s="52"/>
      <c r="I60" s="30">
        <f>E24+E60</f>
        <v>442</v>
      </c>
      <c r="J60" s="30">
        <f>D24+D60</f>
        <v>453.59999999999997</v>
      </c>
    </row>
    <row r="61" spans="1:10" ht="15" customHeight="1" x14ac:dyDescent="0.3">
      <c r="A61" s="4" t="s">
        <v>91</v>
      </c>
      <c r="B61" s="5" t="s">
        <v>92</v>
      </c>
      <c r="C61" s="4" t="s">
        <v>5</v>
      </c>
      <c r="D61" s="6"/>
      <c r="E61" s="6"/>
      <c r="F61" s="7"/>
      <c r="G61" s="52"/>
    </row>
    <row r="62" spans="1:10" ht="15" customHeight="1" x14ac:dyDescent="0.3">
      <c r="A62" s="4" t="s">
        <v>93</v>
      </c>
      <c r="B62" s="5" t="s">
        <v>94</v>
      </c>
      <c r="C62" s="4" t="s">
        <v>5</v>
      </c>
      <c r="D62" s="6"/>
      <c r="E62" s="6"/>
      <c r="F62" s="7"/>
      <c r="G62" s="52"/>
    </row>
    <row r="63" spans="1:10" ht="15" customHeight="1" x14ac:dyDescent="0.3">
      <c r="A63" s="4" t="s">
        <v>95</v>
      </c>
      <c r="B63" s="5" t="s">
        <v>96</v>
      </c>
      <c r="C63" s="4" t="s">
        <v>5</v>
      </c>
      <c r="D63" s="6"/>
      <c r="E63" s="6"/>
      <c r="F63" s="7"/>
      <c r="G63" s="52"/>
    </row>
    <row r="64" spans="1:10" ht="25.2" customHeight="1" x14ac:dyDescent="0.3">
      <c r="A64" s="4" t="s">
        <v>97</v>
      </c>
      <c r="B64" s="5" t="s">
        <v>98</v>
      </c>
      <c r="C64" s="4" t="s">
        <v>5</v>
      </c>
      <c r="D64" s="6"/>
      <c r="E64" s="6"/>
      <c r="F64" s="7"/>
      <c r="G64" s="52"/>
    </row>
    <row r="65" spans="1:7" ht="13.95" customHeight="1" x14ac:dyDescent="0.3">
      <c r="A65" s="4" t="s">
        <v>99</v>
      </c>
      <c r="B65" s="5" t="s">
        <v>68</v>
      </c>
      <c r="C65" s="4" t="s">
        <v>5</v>
      </c>
      <c r="D65" s="6"/>
      <c r="E65" s="6"/>
      <c r="F65" s="7"/>
      <c r="G65" s="52"/>
    </row>
    <row r="66" spans="1:7" ht="13.95" customHeight="1" x14ac:dyDescent="0.3">
      <c r="A66" s="4" t="s">
        <v>100</v>
      </c>
      <c r="B66" s="5" t="s">
        <v>101</v>
      </c>
      <c r="C66" s="4" t="s">
        <v>5</v>
      </c>
      <c r="D66" s="6"/>
      <c r="E66" s="6"/>
      <c r="F66" s="7"/>
      <c r="G66" s="52"/>
    </row>
    <row r="67" spans="1:7" ht="13.95" customHeight="1" x14ac:dyDescent="0.3">
      <c r="A67" s="4" t="s">
        <v>102</v>
      </c>
      <c r="B67" s="5" t="s">
        <v>58</v>
      </c>
      <c r="C67" s="4" t="s">
        <v>5</v>
      </c>
      <c r="D67" s="6"/>
      <c r="E67" s="6"/>
      <c r="F67" s="7"/>
      <c r="G67" s="52"/>
    </row>
    <row r="68" spans="1:7" ht="13.95" customHeight="1" x14ac:dyDescent="0.3">
      <c r="A68" s="4" t="s">
        <v>103</v>
      </c>
      <c r="B68" s="5" t="s">
        <v>60</v>
      </c>
      <c r="C68" s="4" t="s">
        <v>5</v>
      </c>
      <c r="D68" s="6"/>
      <c r="E68" s="6"/>
      <c r="F68" s="7"/>
      <c r="G68" s="52"/>
    </row>
    <row r="69" spans="1:7" ht="13.95" customHeight="1" x14ac:dyDescent="0.3">
      <c r="A69" s="4" t="s">
        <v>104</v>
      </c>
      <c r="B69" s="5" t="s">
        <v>62</v>
      </c>
      <c r="C69" s="4" t="s">
        <v>5</v>
      </c>
      <c r="D69" s="6"/>
      <c r="E69" s="6"/>
      <c r="F69" s="7"/>
      <c r="G69" s="52"/>
    </row>
    <row r="70" spans="1:7" ht="28.2" customHeight="1" x14ac:dyDescent="0.3">
      <c r="A70" s="4" t="s">
        <v>105</v>
      </c>
      <c r="B70" s="5" t="s">
        <v>56</v>
      </c>
      <c r="C70" s="4" t="s">
        <v>5</v>
      </c>
      <c r="D70" s="6">
        <v>33.5</v>
      </c>
      <c r="E70" s="6">
        <f>45+50</f>
        <v>95</v>
      </c>
      <c r="F70" s="7">
        <f t="shared" si="0"/>
        <v>1.8358208955223883</v>
      </c>
      <c r="G70" s="59" t="s">
        <v>305</v>
      </c>
    </row>
    <row r="71" spans="1:7" ht="13.95" customHeight="1" x14ac:dyDescent="0.3">
      <c r="A71" s="4" t="s">
        <v>106</v>
      </c>
      <c r="B71" s="5" t="s">
        <v>107</v>
      </c>
      <c r="C71" s="4" t="s">
        <v>5</v>
      </c>
      <c r="D71" s="6"/>
      <c r="E71" s="6"/>
      <c r="F71" s="7"/>
      <c r="G71" s="52"/>
    </row>
    <row r="72" spans="1:7" ht="13.95" customHeight="1" x14ac:dyDescent="0.3">
      <c r="A72" s="4" t="s">
        <v>108</v>
      </c>
      <c r="B72" s="5" t="s">
        <v>109</v>
      </c>
      <c r="C72" s="4" t="s">
        <v>5</v>
      </c>
      <c r="D72" s="6"/>
      <c r="E72" s="6"/>
      <c r="F72" s="7"/>
      <c r="G72" s="52"/>
    </row>
    <row r="73" spans="1:7" ht="26.4" customHeight="1" x14ac:dyDescent="0.3">
      <c r="A73" s="4" t="s">
        <v>110</v>
      </c>
      <c r="B73" s="5" t="s">
        <v>111</v>
      </c>
      <c r="C73" s="4" t="s">
        <v>5</v>
      </c>
      <c r="D73" s="6"/>
      <c r="E73" s="6"/>
      <c r="F73" s="7"/>
      <c r="G73" s="52"/>
    </row>
    <row r="74" spans="1:7" ht="15.6" customHeight="1" x14ac:dyDescent="0.3">
      <c r="A74" s="4" t="s">
        <v>112</v>
      </c>
      <c r="B74" s="5" t="s">
        <v>14</v>
      </c>
      <c r="C74" s="4" t="s">
        <v>5</v>
      </c>
      <c r="D74" s="6"/>
      <c r="E74" s="6"/>
      <c r="F74" s="7"/>
      <c r="G74" s="52"/>
    </row>
    <row r="75" spans="1:7" ht="15.6" customHeight="1" x14ac:dyDescent="0.3">
      <c r="A75" s="4" t="s">
        <v>113</v>
      </c>
      <c r="B75" s="5" t="s">
        <v>10</v>
      </c>
      <c r="C75" s="4" t="s">
        <v>5</v>
      </c>
      <c r="D75" s="6"/>
      <c r="E75" s="6"/>
      <c r="F75" s="7"/>
      <c r="G75" s="52"/>
    </row>
    <row r="76" spans="1:7" ht="15.6" customHeight="1" x14ac:dyDescent="0.3">
      <c r="A76" s="4" t="s">
        <v>114</v>
      </c>
      <c r="B76" s="5" t="s">
        <v>20</v>
      </c>
      <c r="C76" s="4" t="s">
        <v>5</v>
      </c>
      <c r="D76" s="6"/>
      <c r="E76" s="6"/>
      <c r="F76" s="7"/>
      <c r="G76" s="52"/>
    </row>
    <row r="77" spans="1:7" ht="15.6" customHeight="1" x14ac:dyDescent="0.3">
      <c r="A77" s="4" t="s">
        <v>115</v>
      </c>
      <c r="B77" s="5" t="s">
        <v>22</v>
      </c>
      <c r="C77" s="4" t="s">
        <v>5</v>
      </c>
      <c r="D77" s="6"/>
      <c r="E77" s="6"/>
      <c r="F77" s="7"/>
      <c r="G77" s="52"/>
    </row>
    <row r="78" spans="1:7" ht="15.6" customHeight="1" x14ac:dyDescent="0.3">
      <c r="A78" s="4" t="s">
        <v>116</v>
      </c>
      <c r="B78" s="5" t="s">
        <v>12</v>
      </c>
      <c r="C78" s="4" t="s">
        <v>5</v>
      </c>
      <c r="D78" s="6"/>
      <c r="E78" s="6"/>
      <c r="F78" s="7"/>
      <c r="G78" s="52"/>
    </row>
    <row r="79" spans="1:7" ht="15.6" customHeight="1" x14ac:dyDescent="0.3">
      <c r="A79" s="4" t="s">
        <v>117</v>
      </c>
      <c r="B79" s="5" t="s">
        <v>118</v>
      </c>
      <c r="C79" s="4" t="s">
        <v>5</v>
      </c>
      <c r="D79" s="6"/>
      <c r="E79" s="6"/>
      <c r="F79" s="7"/>
      <c r="G79" s="52"/>
    </row>
    <row r="80" spans="1:7" ht="15.6" customHeight="1" x14ac:dyDescent="0.3">
      <c r="A80" s="4" t="s">
        <v>119</v>
      </c>
      <c r="B80" s="5" t="s">
        <v>120</v>
      </c>
      <c r="C80" s="4" t="s">
        <v>5</v>
      </c>
      <c r="D80" s="6"/>
      <c r="E80" s="6"/>
      <c r="F80" s="7"/>
      <c r="G80" s="52"/>
    </row>
    <row r="81" spans="1:7" ht="15.6" customHeight="1" x14ac:dyDescent="0.3">
      <c r="A81" s="4" t="s">
        <v>121</v>
      </c>
      <c r="B81" s="5" t="s">
        <v>122</v>
      </c>
      <c r="C81" s="4" t="s">
        <v>5</v>
      </c>
      <c r="D81" s="6"/>
      <c r="E81" s="6"/>
      <c r="F81" s="7"/>
      <c r="G81" s="52"/>
    </row>
    <row r="82" spans="1:7" s="8" customFormat="1" ht="15.6" customHeight="1" x14ac:dyDescent="0.3">
      <c r="A82" s="4" t="s">
        <v>123</v>
      </c>
      <c r="B82" s="5" t="s">
        <v>124</v>
      </c>
      <c r="C82" s="4" t="s">
        <v>5</v>
      </c>
      <c r="D82" s="6"/>
      <c r="E82" s="6"/>
      <c r="F82" s="7"/>
      <c r="G82" s="54"/>
    </row>
    <row r="83" spans="1:7" s="8" customFormat="1" ht="15.6" customHeight="1" x14ac:dyDescent="0.3">
      <c r="A83" s="4" t="s">
        <v>125</v>
      </c>
      <c r="B83" s="5" t="s">
        <v>47</v>
      </c>
      <c r="C83" s="4" t="s">
        <v>5</v>
      </c>
      <c r="D83" s="6"/>
      <c r="E83" s="6"/>
      <c r="F83" s="7"/>
      <c r="G83" s="54"/>
    </row>
    <row r="84" spans="1:7" s="8" customFormat="1" ht="15.6" customHeight="1" x14ac:dyDescent="0.25">
      <c r="A84" s="4" t="s">
        <v>126</v>
      </c>
      <c r="B84" s="24" t="s">
        <v>182</v>
      </c>
      <c r="C84" s="4" t="s">
        <v>5</v>
      </c>
      <c r="D84" s="6">
        <f>SUM(D85:D96)</f>
        <v>294.5</v>
      </c>
      <c r="E84" s="6">
        <f>SUM(E85:E96)</f>
        <v>672</v>
      </c>
      <c r="F84" s="7">
        <f t="shared" ref="F84:F106" si="2">(E84/D84*100%)-100%</f>
        <v>1.2818336162988118</v>
      </c>
      <c r="G84" s="54"/>
    </row>
    <row r="85" spans="1:7" s="2" customFormat="1" ht="15.6" customHeight="1" x14ac:dyDescent="0.3">
      <c r="A85" s="16" t="s">
        <v>127</v>
      </c>
      <c r="B85" s="17" t="s">
        <v>128</v>
      </c>
      <c r="C85" s="16" t="s">
        <v>5</v>
      </c>
      <c r="D85" s="18">
        <v>33</v>
      </c>
      <c r="E85" s="18">
        <v>33</v>
      </c>
      <c r="F85" s="7">
        <f t="shared" si="2"/>
        <v>0</v>
      </c>
      <c r="G85" s="55"/>
    </row>
    <row r="86" spans="1:7" s="2" customFormat="1" ht="15.6" customHeight="1" x14ac:dyDescent="0.3">
      <c r="A86" s="16" t="s">
        <v>129</v>
      </c>
      <c r="B86" s="17" t="s">
        <v>130</v>
      </c>
      <c r="C86" s="16" t="s">
        <v>5</v>
      </c>
      <c r="D86" s="18"/>
      <c r="E86" s="18"/>
      <c r="F86" s="7"/>
      <c r="G86" s="55"/>
    </row>
    <row r="87" spans="1:7" s="2" customFormat="1" ht="15.6" customHeight="1" x14ac:dyDescent="0.3">
      <c r="A87" s="16" t="s">
        <v>131</v>
      </c>
      <c r="B87" s="17" t="s">
        <v>132</v>
      </c>
      <c r="C87" s="16" t="s">
        <v>5</v>
      </c>
      <c r="D87" s="18"/>
      <c r="E87" s="18"/>
      <c r="F87" s="7"/>
      <c r="G87" s="55"/>
    </row>
    <row r="88" spans="1:7" s="2" customFormat="1" ht="15.6" customHeight="1" x14ac:dyDescent="0.3">
      <c r="A88" s="16" t="s">
        <v>133</v>
      </c>
      <c r="B88" s="17" t="s">
        <v>134</v>
      </c>
      <c r="C88" s="16" t="s">
        <v>5</v>
      </c>
      <c r="D88" s="18"/>
      <c r="E88" s="18"/>
      <c r="F88" s="7"/>
      <c r="G88" s="55"/>
    </row>
    <row r="89" spans="1:7" s="2" customFormat="1" ht="40.200000000000003" customHeight="1" x14ac:dyDescent="0.3">
      <c r="A89" s="16" t="s">
        <v>135</v>
      </c>
      <c r="B89" s="17" t="s">
        <v>136</v>
      </c>
      <c r="C89" s="16" t="s">
        <v>5</v>
      </c>
      <c r="D89" s="18">
        <v>244</v>
      </c>
      <c r="E89" s="18">
        <f>190+82</f>
        <v>272</v>
      </c>
      <c r="F89" s="7">
        <f t="shared" si="2"/>
        <v>0.11475409836065564</v>
      </c>
      <c r="G89" s="61" t="s">
        <v>308</v>
      </c>
    </row>
    <row r="90" spans="1:7" s="2" customFormat="1" ht="15.6" customHeight="1" x14ac:dyDescent="0.3">
      <c r="A90" s="16" t="s">
        <v>137</v>
      </c>
      <c r="B90" s="17" t="s">
        <v>138</v>
      </c>
      <c r="C90" s="16" t="s">
        <v>5</v>
      </c>
      <c r="D90" s="18"/>
      <c r="E90" s="18"/>
      <c r="F90" s="7"/>
      <c r="G90" s="55"/>
    </row>
    <row r="91" spans="1:7" s="2" customFormat="1" ht="28.2" customHeight="1" x14ac:dyDescent="0.3">
      <c r="A91" s="16" t="s">
        <v>139</v>
      </c>
      <c r="B91" s="39" t="s">
        <v>184</v>
      </c>
      <c r="C91" s="16" t="s">
        <v>5</v>
      </c>
      <c r="D91" s="18">
        <v>17.5</v>
      </c>
      <c r="E91" s="18">
        <v>253</v>
      </c>
      <c r="F91" s="7">
        <f t="shared" si="2"/>
        <v>13.457142857142857</v>
      </c>
      <c r="G91" s="61" t="s">
        <v>307</v>
      </c>
    </row>
    <row r="92" spans="1:7" s="2" customFormat="1" ht="16.95" customHeight="1" x14ac:dyDescent="0.3">
      <c r="A92" s="16" t="s">
        <v>140</v>
      </c>
      <c r="B92" s="17" t="s">
        <v>294</v>
      </c>
      <c r="C92" s="16" t="s">
        <v>5</v>
      </c>
      <c r="D92" s="18">
        <v>0</v>
      </c>
      <c r="E92" s="18">
        <v>114</v>
      </c>
      <c r="F92" s="7">
        <v>1</v>
      </c>
      <c r="G92" s="61" t="s">
        <v>306</v>
      </c>
    </row>
    <row r="93" spans="1:7" s="2" customFormat="1" ht="15.6" customHeight="1" x14ac:dyDescent="0.3">
      <c r="A93" s="16" t="s">
        <v>142</v>
      </c>
      <c r="B93" s="17" t="s">
        <v>143</v>
      </c>
      <c r="C93" s="16" t="s">
        <v>5</v>
      </c>
      <c r="D93" s="18"/>
      <c r="E93" s="18"/>
      <c r="F93" s="7"/>
      <c r="G93" s="55"/>
    </row>
    <row r="94" spans="1:7" s="2" customFormat="1" ht="15.6" customHeight="1" x14ac:dyDescent="0.3">
      <c r="A94" s="16" t="s">
        <v>144</v>
      </c>
      <c r="B94" s="17" t="s">
        <v>145</v>
      </c>
      <c r="C94" s="16" t="s">
        <v>5</v>
      </c>
      <c r="D94" s="18"/>
      <c r="E94" s="18"/>
      <c r="F94" s="7"/>
      <c r="G94" s="55"/>
    </row>
    <row r="95" spans="1:7" s="2" customFormat="1" ht="15.6" customHeight="1" x14ac:dyDescent="0.3">
      <c r="A95" s="16" t="s">
        <v>162</v>
      </c>
      <c r="B95" s="17" t="s">
        <v>164</v>
      </c>
      <c r="C95" s="16" t="s">
        <v>5</v>
      </c>
      <c r="D95" s="18"/>
      <c r="E95" s="18"/>
      <c r="F95" s="7"/>
      <c r="G95" s="55"/>
    </row>
    <row r="96" spans="1:7" s="2" customFormat="1" ht="15.6" customHeight="1" x14ac:dyDescent="0.3">
      <c r="A96" s="16" t="s">
        <v>163</v>
      </c>
      <c r="B96" s="17" t="s">
        <v>165</v>
      </c>
      <c r="C96" s="16" t="s">
        <v>5</v>
      </c>
      <c r="D96" s="18"/>
      <c r="E96" s="18"/>
      <c r="F96" s="7"/>
      <c r="G96" s="55"/>
    </row>
    <row r="97" spans="1:7" s="3" customFormat="1" ht="15.6" customHeight="1" x14ac:dyDescent="0.3">
      <c r="A97" s="50" t="s">
        <v>146</v>
      </c>
      <c r="B97" s="51" t="s">
        <v>147</v>
      </c>
      <c r="C97" s="50" t="s">
        <v>5</v>
      </c>
      <c r="D97" s="9">
        <f>D11+D55</f>
        <v>17021</v>
      </c>
      <c r="E97" s="9">
        <f>E11+E55</f>
        <v>17021</v>
      </c>
      <c r="F97" s="7">
        <f t="shared" si="2"/>
        <v>0</v>
      </c>
      <c r="G97" s="53"/>
    </row>
    <row r="98" spans="1:7" ht="17.399999999999999" customHeight="1" x14ac:dyDescent="0.3">
      <c r="A98" s="50" t="s">
        <v>148</v>
      </c>
      <c r="B98" s="51" t="s">
        <v>167</v>
      </c>
      <c r="C98" s="50" t="s">
        <v>5</v>
      </c>
      <c r="D98" s="9">
        <v>0</v>
      </c>
      <c r="E98" s="9">
        <v>0</v>
      </c>
      <c r="F98" s="7">
        <v>0</v>
      </c>
      <c r="G98" s="52"/>
    </row>
    <row r="99" spans="1:7" ht="15.6" customHeight="1" x14ac:dyDescent="0.3">
      <c r="A99" s="50" t="s">
        <v>149</v>
      </c>
      <c r="B99" s="51" t="s">
        <v>150</v>
      </c>
      <c r="C99" s="50" t="s">
        <v>5</v>
      </c>
      <c r="D99" s="9">
        <f>D97+D98</f>
        <v>17021</v>
      </c>
      <c r="E99" s="9">
        <f>E97+E98</f>
        <v>17021</v>
      </c>
      <c r="F99" s="7">
        <f t="shared" si="2"/>
        <v>0</v>
      </c>
      <c r="G99" s="52"/>
    </row>
    <row r="100" spans="1:7" ht="16.2" customHeight="1" x14ac:dyDescent="0.3">
      <c r="A100" s="50"/>
      <c r="B100" s="51" t="s">
        <v>151</v>
      </c>
      <c r="C100" s="4" t="s">
        <v>5</v>
      </c>
      <c r="D100" s="13"/>
      <c r="E100" s="13"/>
      <c r="F100" s="7"/>
      <c r="G100" s="52"/>
    </row>
    <row r="101" spans="1:7" ht="16.2" customHeight="1" x14ac:dyDescent="0.3">
      <c r="A101" s="50"/>
      <c r="B101" s="51" t="s">
        <v>152</v>
      </c>
      <c r="C101" s="4" t="s">
        <v>5</v>
      </c>
      <c r="D101" s="13"/>
      <c r="E101" s="13"/>
      <c r="F101" s="7"/>
      <c r="G101" s="52"/>
    </row>
    <row r="102" spans="1:7" ht="15" customHeight="1" x14ac:dyDescent="0.3">
      <c r="A102" s="70" t="s">
        <v>153</v>
      </c>
      <c r="B102" s="71" t="s">
        <v>154</v>
      </c>
      <c r="C102" s="50" t="s">
        <v>170</v>
      </c>
      <c r="D102" s="9">
        <v>151975.70000000001</v>
      </c>
      <c r="E102" s="9">
        <v>151975.70000000001</v>
      </c>
      <c r="F102" s="7">
        <f t="shared" si="2"/>
        <v>0</v>
      </c>
      <c r="G102" s="52"/>
    </row>
    <row r="103" spans="1:7" s="10" customFormat="1" ht="17.399999999999999" customHeight="1" x14ac:dyDescent="0.3">
      <c r="A103" s="70"/>
      <c r="B103" s="71"/>
      <c r="C103" s="50" t="s">
        <v>5</v>
      </c>
      <c r="D103" s="9"/>
      <c r="E103" s="9"/>
      <c r="F103" s="7"/>
      <c r="G103" s="56"/>
    </row>
    <row r="104" spans="1:7" ht="16.95" customHeight="1" x14ac:dyDescent="0.3">
      <c r="A104" s="70"/>
      <c r="B104" s="71" t="s">
        <v>156</v>
      </c>
      <c r="C104" s="50" t="s">
        <v>157</v>
      </c>
      <c r="D104" s="13">
        <v>5</v>
      </c>
      <c r="E104" s="13">
        <v>5</v>
      </c>
      <c r="F104" s="7">
        <f t="shared" si="2"/>
        <v>0</v>
      </c>
      <c r="G104" s="52"/>
    </row>
    <row r="105" spans="1:7" ht="17.399999999999999" customHeight="1" x14ac:dyDescent="0.3">
      <c r="A105" s="70"/>
      <c r="B105" s="71"/>
      <c r="C105" s="50" t="s">
        <v>155</v>
      </c>
      <c r="D105" s="13">
        <v>2998.8</v>
      </c>
      <c r="E105" s="13">
        <v>2998.8</v>
      </c>
      <c r="F105" s="7">
        <f t="shared" si="2"/>
        <v>0</v>
      </c>
      <c r="G105" s="52"/>
    </row>
    <row r="106" spans="1:7" ht="20.399999999999999" customHeight="1" x14ac:dyDescent="0.3">
      <c r="A106" s="50" t="s">
        <v>158</v>
      </c>
      <c r="B106" s="51" t="s">
        <v>159</v>
      </c>
      <c r="C106" s="50" t="s">
        <v>160</v>
      </c>
      <c r="D106" s="13">
        <f>D99/D102</f>
        <v>0.11199816812819417</v>
      </c>
      <c r="E106" s="13">
        <f>E99/E102</f>
        <v>0.11199816812819417</v>
      </c>
      <c r="F106" s="7">
        <f t="shared" si="2"/>
        <v>0</v>
      </c>
      <c r="G106" s="52"/>
    </row>
    <row r="107" spans="1:7" ht="22.2" customHeight="1" x14ac:dyDescent="0.3">
      <c r="A107" s="26" t="s">
        <v>171</v>
      </c>
      <c r="C107" s="26" t="s">
        <v>175</v>
      </c>
      <c r="D107" s="27"/>
      <c r="E107" s="19"/>
      <c r="F107" s="19"/>
    </row>
    <row r="108" spans="1:7" s="2" customFormat="1" ht="22.95" customHeight="1" x14ac:dyDescent="0.3">
      <c r="A108" s="26" t="s">
        <v>172</v>
      </c>
      <c r="C108" s="26" t="s">
        <v>173</v>
      </c>
      <c r="D108" s="28"/>
      <c r="E108" s="20"/>
      <c r="F108" s="20"/>
    </row>
    <row r="109" spans="1:7" s="2" customFormat="1" ht="16.95" customHeight="1" x14ac:dyDescent="0.3">
      <c r="A109" s="29" t="s">
        <v>282</v>
      </c>
      <c r="D109" s="28"/>
      <c r="E109" s="20"/>
      <c r="F109" s="20"/>
    </row>
    <row r="110" spans="1:7" s="11" customFormat="1" ht="15" customHeight="1" x14ac:dyDescent="0.3">
      <c r="A110" s="21" t="s">
        <v>283</v>
      </c>
      <c r="C110" s="29" t="s">
        <v>174</v>
      </c>
      <c r="D110" s="21"/>
      <c r="E110" s="21"/>
      <c r="F110" s="21"/>
    </row>
  </sheetData>
  <mergeCells count="6">
    <mergeCell ref="A102:A103"/>
    <mergeCell ref="B102:B103"/>
    <mergeCell ref="A104:A105"/>
    <mergeCell ref="B104:B105"/>
    <mergeCell ref="A8:G8"/>
    <mergeCell ref="A9:G9"/>
  </mergeCells>
  <pageMargins left="0.78740157480314965" right="0.19685039370078741" top="0.59055118110236227" bottom="0.19685039370078741" header="0.2362204724409449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9"/>
  <sheetViews>
    <sheetView tabSelected="1" view="pageBreakPreview" topLeftCell="A19" zoomScale="60" zoomScaleNormal="100" workbookViewId="0">
      <selection activeCell="N14" sqref="N14"/>
    </sheetView>
  </sheetViews>
  <sheetFormatPr defaultColWidth="9.109375" defaultRowHeight="13.2" x14ac:dyDescent="0.3"/>
  <cols>
    <col min="1" max="1" width="7.5546875" style="8" customWidth="1"/>
    <col min="2" max="2" width="53" style="8" customWidth="1"/>
    <col min="3" max="3" width="11.33203125" style="8" customWidth="1"/>
    <col min="4" max="4" width="17" style="8" customWidth="1"/>
    <col min="5" max="5" width="19.33203125" style="8" customWidth="1"/>
    <col min="6" max="6" width="11.33203125" style="8" customWidth="1"/>
    <col min="7" max="7" width="40.44140625" style="1" customWidth="1"/>
    <col min="8" max="8" width="3.33203125" style="1" customWidth="1"/>
    <col min="9" max="16384" width="9.109375" style="1"/>
  </cols>
  <sheetData>
    <row r="1" spans="1:16" ht="15" customHeight="1" x14ac:dyDescent="0.25">
      <c r="F1" s="22"/>
      <c r="G1" s="22" t="s">
        <v>187</v>
      </c>
    </row>
    <row r="2" spans="1:16" ht="15.75" customHeight="1" x14ac:dyDescent="0.3">
      <c r="F2" s="23"/>
      <c r="G2" s="23" t="s">
        <v>188</v>
      </c>
    </row>
    <row r="3" spans="1:16" ht="15.75" customHeight="1" x14ac:dyDescent="0.3">
      <c r="F3" s="23"/>
      <c r="G3" s="23" t="s">
        <v>189</v>
      </c>
    </row>
    <row r="4" spans="1:16" ht="15.75" customHeight="1" x14ac:dyDescent="0.3">
      <c r="F4" s="23"/>
      <c r="G4" s="23" t="s">
        <v>190</v>
      </c>
    </row>
    <row r="5" spans="1:16" ht="15.75" customHeight="1" x14ac:dyDescent="0.3">
      <c r="F5" s="23"/>
      <c r="G5" s="23" t="s">
        <v>191</v>
      </c>
    </row>
    <row r="6" spans="1:16" ht="15.75" customHeight="1" x14ac:dyDescent="0.3">
      <c r="F6" s="34"/>
      <c r="G6" s="34" t="s">
        <v>320</v>
      </c>
    </row>
    <row r="7" spans="1:16" ht="15.75" customHeight="1" x14ac:dyDescent="0.3">
      <c r="F7" s="35"/>
      <c r="G7" s="35" t="s">
        <v>286</v>
      </c>
    </row>
    <row r="8" spans="1:16" ht="55.5" customHeight="1" x14ac:dyDescent="0.3">
      <c r="A8" s="66" t="s">
        <v>193</v>
      </c>
      <c r="B8" s="66"/>
      <c r="C8" s="66"/>
      <c r="D8" s="66"/>
      <c r="E8" s="66"/>
      <c r="F8" s="66"/>
      <c r="G8" s="66"/>
    </row>
    <row r="9" spans="1:16" ht="46.2" customHeight="1" x14ac:dyDescent="0.3">
      <c r="A9" s="72" t="s">
        <v>319</v>
      </c>
      <c r="B9" s="73"/>
      <c r="C9" s="73"/>
      <c r="D9" s="73"/>
      <c r="E9" s="73"/>
      <c r="F9" s="73"/>
    </row>
    <row r="10" spans="1:16" ht="57.6" customHeight="1" x14ac:dyDescent="0.25">
      <c r="A10" s="62" t="s">
        <v>194</v>
      </c>
      <c r="B10" s="65" t="s">
        <v>195</v>
      </c>
      <c r="C10" s="65" t="s">
        <v>196</v>
      </c>
      <c r="D10" s="12" t="s">
        <v>197</v>
      </c>
      <c r="E10" s="12" t="s">
        <v>198</v>
      </c>
      <c r="F10" s="12" t="s">
        <v>199</v>
      </c>
      <c r="G10" s="57" t="s">
        <v>309</v>
      </c>
      <c r="M10" s="8"/>
      <c r="N10" s="8"/>
      <c r="O10" s="8"/>
      <c r="P10" s="22"/>
    </row>
    <row r="11" spans="1:16" s="3" customFormat="1" ht="32.4" customHeight="1" x14ac:dyDescent="0.3">
      <c r="A11" s="50" t="s">
        <v>3</v>
      </c>
      <c r="B11" s="51" t="s">
        <v>200</v>
      </c>
      <c r="C11" s="50" t="s">
        <v>201</v>
      </c>
      <c r="D11" s="40">
        <f>D12+D21+D25+D26+D31+D37</f>
        <v>12195.099999999999</v>
      </c>
      <c r="E11" s="40">
        <f>E12+E21+E25+E26+E31+E37</f>
        <v>11756</v>
      </c>
      <c r="F11" s="41">
        <f>(E11/D11*100%)-100%</f>
        <v>-3.6006264811276556E-2</v>
      </c>
      <c r="G11" s="53"/>
      <c r="M11" s="8"/>
      <c r="N11" s="8"/>
      <c r="O11" s="8"/>
      <c r="P11" s="23"/>
    </row>
    <row r="12" spans="1:16" ht="16.2" customHeight="1" x14ac:dyDescent="0.3">
      <c r="A12" s="14">
        <v>1</v>
      </c>
      <c r="B12" s="49" t="s">
        <v>202</v>
      </c>
      <c r="C12" s="4" t="s">
        <v>201</v>
      </c>
      <c r="D12" s="42">
        <f>SUM(D13:D20)</f>
        <v>746</v>
      </c>
      <c r="E12" s="42">
        <v>865</v>
      </c>
      <c r="F12" s="41">
        <f>(E12/D12*100%)-100%</f>
        <v>0.15951742627345844</v>
      </c>
      <c r="G12" s="52"/>
      <c r="M12" s="8"/>
      <c r="N12" s="8"/>
      <c r="O12" s="8"/>
      <c r="P12" s="23"/>
    </row>
    <row r="13" spans="1:16" ht="15.6" x14ac:dyDescent="0.3">
      <c r="A13" s="4" t="s">
        <v>7</v>
      </c>
      <c r="B13" s="5" t="s">
        <v>203</v>
      </c>
      <c r="C13" s="4" t="s">
        <v>201</v>
      </c>
      <c r="D13" s="42"/>
      <c r="E13" s="42"/>
      <c r="F13" s="41"/>
      <c r="G13" s="52"/>
      <c r="M13" s="8"/>
      <c r="N13" s="8"/>
      <c r="O13" s="8"/>
      <c r="P13" s="23"/>
    </row>
    <row r="14" spans="1:16" ht="53.25" customHeight="1" x14ac:dyDescent="0.3">
      <c r="A14" s="4" t="s">
        <v>9</v>
      </c>
      <c r="B14" s="5" t="s">
        <v>204</v>
      </c>
      <c r="C14" s="4" t="s">
        <v>201</v>
      </c>
      <c r="D14" s="42">
        <v>746</v>
      </c>
      <c r="E14" s="42">
        <v>865</v>
      </c>
      <c r="F14" s="41">
        <f>(E14/D14*100%)-100%</f>
        <v>0.15951742627345844</v>
      </c>
      <c r="G14" s="63" t="s">
        <v>310</v>
      </c>
      <c r="M14" s="8"/>
      <c r="N14" s="8"/>
      <c r="O14" s="8"/>
      <c r="P14" s="23"/>
    </row>
    <row r="15" spans="1:16" ht="15.6" x14ac:dyDescent="0.3">
      <c r="A15" s="4" t="s">
        <v>11</v>
      </c>
      <c r="B15" s="5" t="s">
        <v>205</v>
      </c>
      <c r="C15" s="4" t="s">
        <v>201</v>
      </c>
      <c r="D15" s="42"/>
      <c r="E15" s="42"/>
      <c r="F15" s="41"/>
      <c r="G15" s="52"/>
      <c r="M15" s="8"/>
      <c r="N15" s="8"/>
      <c r="O15" s="8"/>
      <c r="P15" s="34"/>
    </row>
    <row r="16" spans="1:16" ht="15.6" x14ac:dyDescent="0.3">
      <c r="A16" s="4" t="s">
        <v>13</v>
      </c>
      <c r="B16" s="5" t="s">
        <v>206</v>
      </c>
      <c r="C16" s="4" t="s">
        <v>201</v>
      </c>
      <c r="D16" s="42"/>
      <c r="E16" s="42"/>
      <c r="F16" s="41"/>
      <c r="G16" s="52"/>
      <c r="M16" s="8"/>
      <c r="N16" s="8"/>
      <c r="O16" s="8"/>
      <c r="P16" s="35"/>
    </row>
    <row r="17" spans="1:8" x14ac:dyDescent="0.3">
      <c r="A17" s="4" t="s">
        <v>15</v>
      </c>
      <c r="B17" s="5" t="s">
        <v>207</v>
      </c>
      <c r="C17" s="4" t="s">
        <v>201</v>
      </c>
      <c r="D17" s="42"/>
      <c r="E17" s="42"/>
      <c r="F17" s="41"/>
      <c r="G17" s="52"/>
    </row>
    <row r="18" spans="1:8" x14ac:dyDescent="0.3">
      <c r="A18" s="4" t="s">
        <v>17</v>
      </c>
      <c r="B18" s="5" t="s">
        <v>208</v>
      </c>
      <c r="C18" s="4" t="s">
        <v>201</v>
      </c>
      <c r="D18" s="42"/>
      <c r="E18" s="42"/>
      <c r="F18" s="41"/>
      <c r="G18" s="52"/>
    </row>
    <row r="19" spans="1:8" x14ac:dyDescent="0.3">
      <c r="A19" s="4" t="s">
        <v>19</v>
      </c>
      <c r="B19" s="5" t="s">
        <v>209</v>
      </c>
      <c r="C19" s="4" t="s">
        <v>201</v>
      </c>
      <c r="D19" s="42"/>
      <c r="E19" s="42"/>
      <c r="F19" s="41"/>
      <c r="G19" s="52"/>
    </row>
    <row r="20" spans="1:8" x14ac:dyDescent="0.3">
      <c r="A20" s="4" t="s">
        <v>21</v>
      </c>
      <c r="B20" s="5" t="s">
        <v>210</v>
      </c>
      <c r="C20" s="4" t="s">
        <v>201</v>
      </c>
      <c r="D20" s="42"/>
      <c r="E20" s="42"/>
      <c r="F20" s="41"/>
      <c r="G20" s="52"/>
    </row>
    <row r="21" spans="1:8" ht="29.4" customHeight="1" x14ac:dyDescent="0.3">
      <c r="A21" s="14">
        <v>2</v>
      </c>
      <c r="B21" s="5" t="s">
        <v>211</v>
      </c>
      <c r="C21" s="4" t="s">
        <v>201</v>
      </c>
      <c r="D21" s="42">
        <f>SUM(D22:D24)</f>
        <v>6579.0999999999995</v>
      </c>
      <c r="E21" s="42">
        <v>6255</v>
      </c>
      <c r="F21" s="41">
        <f>(E21/D21*100%)-100%</f>
        <v>-4.926205712027476E-2</v>
      </c>
      <c r="G21" s="52"/>
    </row>
    <row r="22" spans="1:8" ht="55.5" customHeight="1" x14ac:dyDescent="0.3">
      <c r="A22" s="4" t="s">
        <v>24</v>
      </c>
      <c r="B22" s="5" t="s">
        <v>212</v>
      </c>
      <c r="C22" s="4" t="s">
        <v>201</v>
      </c>
      <c r="D22" s="42">
        <v>5986.4</v>
      </c>
      <c r="E22" s="42">
        <v>5689</v>
      </c>
      <c r="F22" s="41">
        <f>(E22/D22*100%)-100%</f>
        <v>-4.9679273018842673E-2</v>
      </c>
      <c r="G22" s="63" t="s">
        <v>311</v>
      </c>
    </row>
    <row r="23" spans="1:8" ht="56.25" customHeight="1" x14ac:dyDescent="0.3">
      <c r="A23" s="4" t="s">
        <v>26</v>
      </c>
      <c r="B23" s="49" t="s">
        <v>213</v>
      </c>
      <c r="C23" s="4" t="s">
        <v>201</v>
      </c>
      <c r="D23" s="42">
        <v>323.3</v>
      </c>
      <c r="E23" s="42">
        <v>308</v>
      </c>
      <c r="F23" s="41">
        <f>(E23/D23*100%)-100%</f>
        <v>-4.732446643983923E-2</v>
      </c>
      <c r="G23" s="63" t="s">
        <v>312</v>
      </c>
      <c r="H23" s="30"/>
    </row>
    <row r="24" spans="1:8" ht="54.75" customHeight="1" x14ac:dyDescent="0.3">
      <c r="A24" s="4" t="s">
        <v>28</v>
      </c>
      <c r="B24" s="5" t="s">
        <v>214</v>
      </c>
      <c r="C24" s="4" t="s">
        <v>201</v>
      </c>
      <c r="D24" s="42">
        <v>269.39999999999998</v>
      </c>
      <c r="E24" s="42">
        <v>258</v>
      </c>
      <c r="F24" s="41">
        <f>(E24/D24*100%)-100%</f>
        <v>-4.231625835189301E-2</v>
      </c>
      <c r="G24" s="63" t="s">
        <v>313</v>
      </c>
    </row>
    <row r="25" spans="1:8" ht="43.5" customHeight="1" x14ac:dyDescent="0.3">
      <c r="A25" s="14">
        <v>3</v>
      </c>
      <c r="B25" s="5" t="s">
        <v>29</v>
      </c>
      <c r="C25" s="4" t="s">
        <v>201</v>
      </c>
      <c r="D25" s="42">
        <v>4870</v>
      </c>
      <c r="E25" s="42">
        <v>4636</v>
      </c>
      <c r="F25" s="41">
        <f>(E25/D25*100%)-100%</f>
        <v>-4.8049281314168413E-2</v>
      </c>
      <c r="G25" s="64" t="s">
        <v>314</v>
      </c>
    </row>
    <row r="26" spans="1:8" ht="17.399999999999999" customHeight="1" x14ac:dyDescent="0.3">
      <c r="A26" s="14">
        <v>4</v>
      </c>
      <c r="B26" s="5" t="s">
        <v>215</v>
      </c>
      <c r="C26" s="4" t="s">
        <v>201</v>
      </c>
      <c r="D26" s="42"/>
      <c r="E26" s="42"/>
      <c r="F26" s="41"/>
      <c r="G26" s="52"/>
    </row>
    <row r="27" spans="1:8" ht="27" customHeight="1" x14ac:dyDescent="0.3">
      <c r="A27" s="4" t="s">
        <v>31</v>
      </c>
      <c r="B27" s="5" t="s">
        <v>216</v>
      </c>
      <c r="C27" s="4" t="s">
        <v>201</v>
      </c>
      <c r="D27" s="42"/>
      <c r="E27" s="42"/>
      <c r="F27" s="41"/>
      <c r="G27" s="52"/>
    </row>
    <row r="28" spans="1:8" x14ac:dyDescent="0.3">
      <c r="A28" s="4" t="s">
        <v>33</v>
      </c>
      <c r="B28" s="5" t="s">
        <v>217</v>
      </c>
      <c r="C28" s="4" t="s">
        <v>201</v>
      </c>
      <c r="D28" s="42"/>
      <c r="E28" s="42"/>
      <c r="F28" s="41"/>
      <c r="G28" s="52"/>
    </row>
    <row r="29" spans="1:8" ht="17.399999999999999" customHeight="1" x14ac:dyDescent="0.3">
      <c r="A29" s="4" t="s">
        <v>35</v>
      </c>
      <c r="B29" s="37" t="s">
        <v>218</v>
      </c>
      <c r="C29" s="4" t="s">
        <v>201</v>
      </c>
      <c r="D29" s="42"/>
      <c r="E29" s="42"/>
      <c r="F29" s="41"/>
      <c r="G29" s="52"/>
    </row>
    <row r="30" spans="1:8" ht="18" customHeight="1" x14ac:dyDescent="0.3">
      <c r="A30" s="4" t="s">
        <v>37</v>
      </c>
      <c r="B30" s="5" t="s">
        <v>280</v>
      </c>
      <c r="C30" s="4" t="s">
        <v>201</v>
      </c>
      <c r="D30" s="42"/>
      <c r="E30" s="42"/>
      <c r="F30" s="41"/>
      <c r="G30" s="52"/>
    </row>
    <row r="31" spans="1:8" ht="18" customHeight="1" x14ac:dyDescent="0.3">
      <c r="A31" s="14">
        <v>5</v>
      </c>
      <c r="B31" s="5" t="s">
        <v>219</v>
      </c>
      <c r="C31" s="4" t="s">
        <v>201</v>
      </c>
      <c r="D31" s="42"/>
      <c r="E31" s="42"/>
      <c r="F31" s="41"/>
      <c r="G31" s="52"/>
    </row>
    <row r="32" spans="1:8" ht="28.2" customHeight="1" x14ac:dyDescent="0.3">
      <c r="A32" s="14" t="s">
        <v>40</v>
      </c>
      <c r="B32" s="5" t="s">
        <v>220</v>
      </c>
      <c r="C32" s="4" t="s">
        <v>201</v>
      </c>
      <c r="D32" s="42"/>
      <c r="E32" s="42"/>
      <c r="F32" s="41"/>
      <c r="G32" s="52"/>
    </row>
    <row r="33" spans="1:7" ht="41.4" customHeight="1" x14ac:dyDescent="0.3">
      <c r="A33" s="4" t="s">
        <v>42</v>
      </c>
      <c r="B33" s="5" t="s">
        <v>221</v>
      </c>
      <c r="C33" s="4" t="s">
        <v>201</v>
      </c>
      <c r="D33" s="42"/>
      <c r="E33" s="42"/>
      <c r="F33" s="41"/>
      <c r="G33" s="52"/>
    </row>
    <row r="34" spans="1:7" ht="26.4" customHeight="1" x14ac:dyDescent="0.3">
      <c r="A34" s="4" t="s">
        <v>44</v>
      </c>
      <c r="B34" s="5" t="s">
        <v>222</v>
      </c>
      <c r="C34" s="4" t="s">
        <v>201</v>
      </c>
      <c r="D34" s="42"/>
      <c r="E34" s="42"/>
      <c r="F34" s="41"/>
      <c r="G34" s="52"/>
    </row>
    <row r="35" spans="1:7" ht="18" customHeight="1" x14ac:dyDescent="0.3">
      <c r="A35" s="4" t="s">
        <v>46</v>
      </c>
      <c r="B35" s="5" t="s">
        <v>223</v>
      </c>
      <c r="C35" s="4" t="s">
        <v>201</v>
      </c>
      <c r="D35" s="42"/>
      <c r="E35" s="42"/>
      <c r="F35" s="41"/>
      <c r="G35" s="52"/>
    </row>
    <row r="36" spans="1:7" ht="15.6" customHeight="1" x14ac:dyDescent="0.3">
      <c r="A36" s="4" t="s">
        <v>48</v>
      </c>
      <c r="B36" s="5" t="s">
        <v>224</v>
      </c>
      <c r="C36" s="4" t="s">
        <v>201</v>
      </c>
      <c r="D36" s="42"/>
      <c r="E36" s="42"/>
      <c r="F36" s="41"/>
      <c r="G36" s="52"/>
    </row>
    <row r="37" spans="1:7" ht="15.6" customHeight="1" x14ac:dyDescent="0.3">
      <c r="A37" s="14">
        <v>6</v>
      </c>
      <c r="B37" s="5" t="s">
        <v>225</v>
      </c>
      <c r="C37" s="4" t="s">
        <v>201</v>
      </c>
      <c r="D37" s="42"/>
      <c r="E37" s="42"/>
      <c r="F37" s="41"/>
      <c r="G37" s="52"/>
    </row>
    <row r="38" spans="1:7" x14ac:dyDescent="0.3">
      <c r="A38" s="4" t="s">
        <v>51</v>
      </c>
      <c r="B38" s="5" t="s">
        <v>226</v>
      </c>
      <c r="C38" s="4" t="s">
        <v>201</v>
      </c>
      <c r="D38" s="42"/>
      <c r="E38" s="42"/>
      <c r="F38" s="41"/>
      <c r="G38" s="52"/>
    </row>
    <row r="39" spans="1:7" ht="15.6" customHeight="1" x14ac:dyDescent="0.3">
      <c r="A39" s="4" t="s">
        <v>53</v>
      </c>
      <c r="B39" s="5" t="s">
        <v>227</v>
      </c>
      <c r="C39" s="4" t="s">
        <v>201</v>
      </c>
      <c r="D39" s="42"/>
      <c r="E39" s="42"/>
      <c r="F39" s="41"/>
      <c r="G39" s="52"/>
    </row>
    <row r="40" spans="1:7" ht="16.2" customHeight="1" x14ac:dyDescent="0.3">
      <c r="A40" s="4" t="s">
        <v>55</v>
      </c>
      <c r="B40" s="5" t="s">
        <v>228</v>
      </c>
      <c r="C40" s="4" t="s">
        <v>201</v>
      </c>
      <c r="D40" s="42"/>
      <c r="E40" s="42"/>
      <c r="F40" s="41"/>
      <c r="G40" s="52"/>
    </row>
    <row r="41" spans="1:7" x14ac:dyDescent="0.3">
      <c r="A41" s="4" t="s">
        <v>57</v>
      </c>
      <c r="B41" s="5" t="s">
        <v>229</v>
      </c>
      <c r="C41" s="4" t="s">
        <v>201</v>
      </c>
      <c r="D41" s="42"/>
      <c r="E41" s="42"/>
      <c r="F41" s="41"/>
      <c r="G41" s="52"/>
    </row>
    <row r="42" spans="1:7" x14ac:dyDescent="0.3">
      <c r="A42" s="4" t="s">
        <v>59</v>
      </c>
      <c r="B42" s="5" t="s">
        <v>230</v>
      </c>
      <c r="C42" s="4" t="s">
        <v>201</v>
      </c>
      <c r="D42" s="42"/>
      <c r="E42" s="42"/>
      <c r="F42" s="41"/>
      <c r="G42" s="52"/>
    </row>
    <row r="43" spans="1:7" x14ac:dyDescent="0.3">
      <c r="A43" s="4" t="s">
        <v>61</v>
      </c>
      <c r="B43" s="5" t="s">
        <v>231</v>
      </c>
      <c r="C43" s="4" t="s">
        <v>201</v>
      </c>
      <c r="D43" s="42"/>
      <c r="E43" s="42"/>
      <c r="F43" s="41"/>
      <c r="G43" s="52"/>
    </row>
    <row r="44" spans="1:7" x14ac:dyDescent="0.3">
      <c r="A44" s="4" t="s">
        <v>63</v>
      </c>
      <c r="B44" s="5" t="s">
        <v>232</v>
      </c>
      <c r="C44" s="4" t="s">
        <v>201</v>
      </c>
      <c r="D44" s="42"/>
      <c r="E44" s="42"/>
      <c r="F44" s="41"/>
      <c r="G44" s="52"/>
    </row>
    <row r="45" spans="1:7" x14ac:dyDescent="0.3">
      <c r="A45" s="4" t="s">
        <v>65</v>
      </c>
      <c r="B45" s="5" t="s">
        <v>233</v>
      </c>
      <c r="C45" s="4" t="s">
        <v>201</v>
      </c>
      <c r="D45" s="42"/>
      <c r="E45" s="42"/>
      <c r="F45" s="41"/>
      <c r="G45" s="52"/>
    </row>
    <row r="46" spans="1:7" x14ac:dyDescent="0.3">
      <c r="A46" s="4" t="s">
        <v>67</v>
      </c>
      <c r="B46" s="5" t="s">
        <v>234</v>
      </c>
      <c r="C46" s="4" t="s">
        <v>201</v>
      </c>
      <c r="D46" s="42"/>
      <c r="E46" s="42"/>
      <c r="F46" s="41"/>
      <c r="G46" s="52"/>
    </row>
    <row r="47" spans="1:7" x14ac:dyDescent="0.3">
      <c r="A47" s="4" t="s">
        <v>69</v>
      </c>
      <c r="B47" s="5" t="s">
        <v>235</v>
      </c>
      <c r="C47" s="4" t="s">
        <v>201</v>
      </c>
      <c r="D47" s="42"/>
      <c r="E47" s="42"/>
      <c r="F47" s="41"/>
      <c r="G47" s="52"/>
    </row>
    <row r="48" spans="1:7" x14ac:dyDescent="0.3">
      <c r="A48" s="4" t="s">
        <v>71</v>
      </c>
      <c r="B48" s="5" t="s">
        <v>72</v>
      </c>
      <c r="C48" s="4" t="s">
        <v>201</v>
      </c>
      <c r="D48" s="42"/>
      <c r="E48" s="42"/>
      <c r="F48" s="41"/>
      <c r="G48" s="52"/>
    </row>
    <row r="49" spans="1:7" x14ac:dyDescent="0.3">
      <c r="A49" s="4" t="s">
        <v>73</v>
      </c>
      <c r="B49" s="5" t="s">
        <v>236</v>
      </c>
      <c r="C49" s="4" t="s">
        <v>201</v>
      </c>
      <c r="D49" s="42"/>
      <c r="E49" s="42"/>
      <c r="F49" s="41"/>
      <c r="G49" s="52"/>
    </row>
    <row r="50" spans="1:7" x14ac:dyDescent="0.3">
      <c r="A50" s="4" t="s">
        <v>75</v>
      </c>
      <c r="B50" s="5" t="s">
        <v>237</v>
      </c>
      <c r="C50" s="4" t="s">
        <v>201</v>
      </c>
      <c r="D50" s="42"/>
      <c r="E50" s="42"/>
      <c r="F50" s="41"/>
      <c r="G50" s="52"/>
    </row>
    <row r="51" spans="1:7" x14ac:dyDescent="0.3">
      <c r="A51" s="4" t="s">
        <v>77</v>
      </c>
      <c r="B51" s="5" t="s">
        <v>238</v>
      </c>
      <c r="C51" s="4" t="s">
        <v>201</v>
      </c>
      <c r="D51" s="42"/>
      <c r="E51" s="42"/>
      <c r="F51" s="41"/>
      <c r="G51" s="52"/>
    </row>
    <row r="52" spans="1:7" x14ac:dyDescent="0.3">
      <c r="A52" s="4" t="s">
        <v>79</v>
      </c>
      <c r="B52" s="5" t="s">
        <v>239</v>
      </c>
      <c r="C52" s="4" t="s">
        <v>201</v>
      </c>
      <c r="D52" s="42"/>
      <c r="E52" s="42"/>
      <c r="F52" s="41"/>
      <c r="G52" s="52"/>
    </row>
    <row r="53" spans="1:7" x14ac:dyDescent="0.3">
      <c r="A53" s="4" t="s">
        <v>81</v>
      </c>
      <c r="B53" s="5" t="s">
        <v>240</v>
      </c>
      <c r="C53" s="4" t="s">
        <v>201</v>
      </c>
      <c r="D53" s="42"/>
      <c r="E53" s="42"/>
      <c r="F53" s="41"/>
      <c r="G53" s="52"/>
    </row>
    <row r="54" spans="1:7" ht="15.6" customHeight="1" x14ac:dyDescent="0.3">
      <c r="A54" s="4" t="s">
        <v>166</v>
      </c>
      <c r="B54" s="5" t="s">
        <v>241</v>
      </c>
      <c r="C54" s="4" t="s">
        <v>201</v>
      </c>
      <c r="D54" s="42"/>
      <c r="E54" s="42"/>
      <c r="F54" s="41"/>
      <c r="G54" s="52"/>
    </row>
    <row r="55" spans="1:7" x14ac:dyDescent="0.3">
      <c r="A55" s="50" t="s">
        <v>83</v>
      </c>
      <c r="B55" s="51" t="s">
        <v>242</v>
      </c>
      <c r="C55" s="4" t="s">
        <v>201</v>
      </c>
      <c r="D55" s="40">
        <f>D56</f>
        <v>4825.8999999999996</v>
      </c>
      <c r="E55" s="40">
        <f>E56</f>
        <v>5265</v>
      </c>
      <c r="F55" s="41">
        <f>(E55/D55*100%)-100%</f>
        <v>9.0988209453159108E-2</v>
      </c>
      <c r="G55" s="52"/>
    </row>
    <row r="56" spans="1:7" ht="28.2" customHeight="1" x14ac:dyDescent="0.3">
      <c r="A56" s="14">
        <v>7</v>
      </c>
      <c r="B56" s="5" t="s">
        <v>243</v>
      </c>
      <c r="C56" s="4" t="s">
        <v>201</v>
      </c>
      <c r="D56" s="42">
        <f>SUM(D57:D84)</f>
        <v>4825.8999999999996</v>
      </c>
      <c r="E56" s="42">
        <v>5265</v>
      </c>
      <c r="F56" s="41">
        <f>(E56/D56*100%)-100%</f>
        <v>9.0988209453159108E-2</v>
      </c>
      <c r="G56" s="52"/>
    </row>
    <row r="57" spans="1:7" x14ac:dyDescent="0.3">
      <c r="A57" s="4" t="s">
        <v>85</v>
      </c>
      <c r="B57" s="5" t="s">
        <v>244</v>
      </c>
      <c r="C57" s="4" t="s">
        <v>201</v>
      </c>
      <c r="D57" s="42"/>
      <c r="E57" s="42"/>
      <c r="F57" s="41"/>
      <c r="G57" s="52"/>
    </row>
    <row r="58" spans="1:7" ht="15" customHeight="1" x14ac:dyDescent="0.3">
      <c r="A58" s="4" t="s">
        <v>86</v>
      </c>
      <c r="B58" s="5" t="s">
        <v>245</v>
      </c>
      <c r="C58" s="4" t="s">
        <v>201</v>
      </c>
      <c r="D58" s="42">
        <v>4092.7</v>
      </c>
      <c r="E58" s="42">
        <v>4093</v>
      </c>
      <c r="F58" s="41">
        <f>(E58/D58*100%)-100%</f>
        <v>7.3301243677770245E-5</v>
      </c>
      <c r="G58" s="52"/>
    </row>
    <row r="59" spans="1:7" x14ac:dyDescent="0.3">
      <c r="A59" s="4" t="s">
        <v>88</v>
      </c>
      <c r="B59" s="5" t="s">
        <v>213</v>
      </c>
      <c r="C59" s="4" t="s">
        <v>201</v>
      </c>
      <c r="D59" s="42">
        <v>221</v>
      </c>
      <c r="E59" s="42">
        <v>221</v>
      </c>
      <c r="F59" s="41">
        <f>(E59/D59*100%)-100%</f>
        <v>0</v>
      </c>
      <c r="G59" s="52"/>
    </row>
    <row r="60" spans="1:7" x14ac:dyDescent="0.3">
      <c r="A60" s="4" t="s">
        <v>89</v>
      </c>
      <c r="B60" s="5" t="s">
        <v>246</v>
      </c>
      <c r="C60" s="4" t="s">
        <v>201</v>
      </c>
      <c r="D60" s="42">
        <v>184.2</v>
      </c>
      <c r="E60" s="42">
        <v>184</v>
      </c>
      <c r="F60" s="41">
        <f>(E60/D60*100%)-100%</f>
        <v>-1.0857763300758938E-3</v>
      </c>
      <c r="G60" s="52"/>
    </row>
    <row r="61" spans="1:7" x14ac:dyDescent="0.3">
      <c r="A61" s="4" t="s">
        <v>91</v>
      </c>
      <c r="B61" s="5" t="s">
        <v>247</v>
      </c>
      <c r="C61" s="4" t="s">
        <v>201</v>
      </c>
      <c r="D61" s="42"/>
      <c r="E61" s="42"/>
      <c r="F61" s="41"/>
      <c r="G61" s="52"/>
    </row>
    <row r="62" spans="1:7" x14ac:dyDescent="0.3">
      <c r="A62" s="4" t="s">
        <v>93</v>
      </c>
      <c r="B62" s="5" t="s">
        <v>248</v>
      </c>
      <c r="C62" s="4" t="s">
        <v>201</v>
      </c>
      <c r="D62" s="42"/>
      <c r="E62" s="42"/>
      <c r="F62" s="41"/>
      <c r="G62" s="52"/>
    </row>
    <row r="63" spans="1:7" x14ac:dyDescent="0.3">
      <c r="A63" s="4" t="s">
        <v>95</v>
      </c>
      <c r="B63" s="5" t="s">
        <v>96</v>
      </c>
      <c r="C63" s="4" t="s">
        <v>201</v>
      </c>
      <c r="D63" s="42"/>
      <c r="E63" s="42"/>
      <c r="F63" s="41"/>
      <c r="G63" s="52"/>
    </row>
    <row r="64" spans="1:7" ht="26.4" customHeight="1" x14ac:dyDescent="0.3">
      <c r="A64" s="4" t="s">
        <v>97</v>
      </c>
      <c r="B64" s="37" t="s">
        <v>249</v>
      </c>
      <c r="C64" s="4" t="s">
        <v>201</v>
      </c>
      <c r="D64" s="42"/>
      <c r="E64" s="42"/>
      <c r="F64" s="41"/>
      <c r="G64" s="52"/>
    </row>
    <row r="65" spans="1:7" x14ac:dyDescent="0.3">
      <c r="A65" s="4" t="s">
        <v>99</v>
      </c>
      <c r="B65" s="5" t="s">
        <v>234</v>
      </c>
      <c r="C65" s="4" t="s">
        <v>201</v>
      </c>
      <c r="D65" s="42"/>
      <c r="E65" s="42"/>
      <c r="F65" s="41"/>
      <c r="G65" s="52"/>
    </row>
    <row r="66" spans="1:7" ht="15" customHeight="1" x14ac:dyDescent="0.3">
      <c r="A66" s="4" t="s">
        <v>100</v>
      </c>
      <c r="B66" s="5" t="s">
        <v>250</v>
      </c>
      <c r="C66" s="4" t="s">
        <v>201</v>
      </c>
      <c r="D66" s="42"/>
      <c r="E66" s="42"/>
      <c r="F66" s="41"/>
      <c r="G66" s="52"/>
    </row>
    <row r="67" spans="1:7" x14ac:dyDescent="0.3">
      <c r="A67" s="4" t="s">
        <v>102</v>
      </c>
      <c r="B67" s="5" t="s">
        <v>229</v>
      </c>
      <c r="C67" s="4" t="s">
        <v>201</v>
      </c>
      <c r="D67" s="42"/>
      <c r="E67" s="42"/>
      <c r="F67" s="41"/>
      <c r="G67" s="52"/>
    </row>
    <row r="68" spans="1:7" x14ac:dyDescent="0.3">
      <c r="A68" s="4" t="s">
        <v>103</v>
      </c>
      <c r="B68" s="5" t="s">
        <v>230</v>
      </c>
      <c r="C68" s="4" t="s">
        <v>201</v>
      </c>
      <c r="D68" s="42"/>
      <c r="E68" s="42"/>
      <c r="F68" s="41"/>
      <c r="G68" s="52"/>
    </row>
    <row r="69" spans="1:7" x14ac:dyDescent="0.3">
      <c r="A69" s="4" t="s">
        <v>104</v>
      </c>
      <c r="B69" s="5" t="s">
        <v>231</v>
      </c>
      <c r="C69" s="4" t="s">
        <v>201</v>
      </c>
      <c r="D69" s="42"/>
      <c r="E69" s="42"/>
      <c r="F69" s="41"/>
      <c r="G69" s="52"/>
    </row>
    <row r="70" spans="1:7" ht="51" customHeight="1" x14ac:dyDescent="0.3">
      <c r="A70" s="4" t="s">
        <v>105</v>
      </c>
      <c r="B70" s="5" t="s">
        <v>228</v>
      </c>
      <c r="C70" s="4" t="s">
        <v>201</v>
      </c>
      <c r="D70" s="42">
        <v>33.5</v>
      </c>
      <c r="E70" s="42">
        <v>95</v>
      </c>
      <c r="F70" s="41">
        <f>(E70/D70*100%)-100%</f>
        <v>1.8358208955223883</v>
      </c>
      <c r="G70" s="63" t="s">
        <v>315</v>
      </c>
    </row>
    <row r="71" spans="1:7" ht="13.95" customHeight="1" x14ac:dyDescent="0.3">
      <c r="A71" s="4" t="s">
        <v>106</v>
      </c>
      <c r="B71" s="5" t="s">
        <v>251</v>
      </c>
      <c r="C71" s="4" t="s">
        <v>201</v>
      </c>
      <c r="D71" s="42"/>
      <c r="E71" s="42"/>
      <c r="F71" s="41"/>
      <c r="G71" s="52"/>
    </row>
    <row r="72" spans="1:7" ht="17.399999999999999" customHeight="1" x14ac:dyDescent="0.3">
      <c r="A72" s="4" t="s">
        <v>108</v>
      </c>
      <c r="B72" s="5" t="s">
        <v>252</v>
      </c>
      <c r="C72" s="4" t="s">
        <v>201</v>
      </c>
      <c r="D72" s="42"/>
      <c r="E72" s="42"/>
      <c r="F72" s="41"/>
      <c r="G72" s="52"/>
    </row>
    <row r="73" spans="1:7" ht="40.950000000000003" customHeight="1" x14ac:dyDescent="0.3">
      <c r="A73" s="4" t="s">
        <v>110</v>
      </c>
      <c r="B73" s="5" t="s">
        <v>253</v>
      </c>
      <c r="C73" s="4" t="s">
        <v>201</v>
      </c>
      <c r="D73" s="42"/>
      <c r="E73" s="42"/>
      <c r="F73" s="41"/>
      <c r="G73" s="52"/>
    </row>
    <row r="74" spans="1:7" x14ac:dyDescent="0.3">
      <c r="A74" s="4" t="s">
        <v>112</v>
      </c>
      <c r="B74" s="5" t="s">
        <v>206</v>
      </c>
      <c r="C74" s="4" t="s">
        <v>201</v>
      </c>
      <c r="D74" s="42"/>
      <c r="E74" s="42"/>
      <c r="F74" s="41"/>
      <c r="G74" s="52"/>
    </row>
    <row r="75" spans="1:7" x14ac:dyDescent="0.3">
      <c r="A75" s="4" t="s">
        <v>113</v>
      </c>
      <c r="B75" s="5" t="s">
        <v>204</v>
      </c>
      <c r="C75" s="4" t="s">
        <v>201</v>
      </c>
      <c r="D75" s="42"/>
      <c r="E75" s="42"/>
      <c r="F75" s="41"/>
      <c r="G75" s="52"/>
    </row>
    <row r="76" spans="1:7" x14ac:dyDescent="0.3">
      <c r="A76" s="4" t="s">
        <v>114</v>
      </c>
      <c r="B76" s="5" t="s">
        <v>209</v>
      </c>
      <c r="C76" s="4" t="s">
        <v>201</v>
      </c>
      <c r="D76" s="42"/>
      <c r="E76" s="42"/>
      <c r="F76" s="41"/>
      <c r="G76" s="52"/>
    </row>
    <row r="77" spans="1:7" ht="14.4" customHeight="1" x14ac:dyDescent="0.3">
      <c r="A77" s="4" t="s">
        <v>115</v>
      </c>
      <c r="B77" s="15" t="s">
        <v>254</v>
      </c>
      <c r="C77" s="4" t="s">
        <v>201</v>
      </c>
      <c r="D77" s="42"/>
      <c r="E77" s="42"/>
      <c r="F77" s="41"/>
      <c r="G77" s="52"/>
    </row>
    <row r="78" spans="1:7" x14ac:dyDescent="0.3">
      <c r="A78" s="4" t="s">
        <v>116</v>
      </c>
      <c r="B78" s="5" t="s">
        <v>205</v>
      </c>
      <c r="C78" s="4" t="s">
        <v>201</v>
      </c>
      <c r="D78" s="42"/>
      <c r="E78" s="42"/>
      <c r="F78" s="41"/>
      <c r="G78" s="52"/>
    </row>
    <row r="79" spans="1:7" x14ac:dyDescent="0.3">
      <c r="A79" s="4" t="s">
        <v>117</v>
      </c>
      <c r="B79" s="5" t="s">
        <v>255</v>
      </c>
      <c r="C79" s="4" t="s">
        <v>201</v>
      </c>
      <c r="D79" s="42"/>
      <c r="E79" s="42"/>
      <c r="F79" s="41"/>
      <c r="G79" s="52"/>
    </row>
    <row r="80" spans="1:7" ht="14.4" customHeight="1" x14ac:dyDescent="0.3">
      <c r="A80" s="4" t="s">
        <v>119</v>
      </c>
      <c r="B80" s="5" t="s">
        <v>256</v>
      </c>
      <c r="C80" s="4" t="s">
        <v>201</v>
      </c>
      <c r="D80" s="42"/>
      <c r="E80" s="42"/>
      <c r="F80" s="41"/>
      <c r="G80" s="52"/>
    </row>
    <row r="81" spans="1:7" ht="27.6" customHeight="1" x14ac:dyDescent="0.3">
      <c r="A81" s="4" t="s">
        <v>121</v>
      </c>
      <c r="B81" s="5" t="s">
        <v>257</v>
      </c>
      <c r="C81" s="4" t="s">
        <v>201</v>
      </c>
      <c r="D81" s="42"/>
      <c r="E81" s="42"/>
      <c r="F81" s="41"/>
      <c r="G81" s="52"/>
    </row>
    <row r="82" spans="1:7" s="8" customFormat="1" ht="27" customHeight="1" x14ac:dyDescent="0.3">
      <c r="A82" s="4" t="s">
        <v>123</v>
      </c>
      <c r="B82" s="5" t="s">
        <v>258</v>
      </c>
      <c r="C82" s="4" t="s">
        <v>201</v>
      </c>
      <c r="D82" s="42"/>
      <c r="E82" s="42"/>
      <c r="F82" s="41"/>
      <c r="G82" s="54"/>
    </row>
    <row r="83" spans="1:7" s="8" customFormat="1" ht="15.6" customHeight="1" x14ac:dyDescent="0.3">
      <c r="A83" s="4" t="s">
        <v>125</v>
      </c>
      <c r="B83" s="5" t="s">
        <v>223</v>
      </c>
      <c r="C83" s="4" t="s">
        <v>201</v>
      </c>
      <c r="D83" s="42"/>
      <c r="E83" s="42"/>
      <c r="F83" s="41"/>
      <c r="G83" s="54"/>
    </row>
    <row r="84" spans="1:7" s="8" customFormat="1" ht="15.6" customHeight="1" x14ac:dyDescent="0.3">
      <c r="A84" s="4" t="s">
        <v>126</v>
      </c>
      <c r="B84" s="5" t="s">
        <v>259</v>
      </c>
      <c r="C84" s="4" t="s">
        <v>201</v>
      </c>
      <c r="D84" s="42">
        <f>SUM(D85:D96)</f>
        <v>294.5</v>
      </c>
      <c r="E84" s="42">
        <v>672</v>
      </c>
      <c r="F84" s="41">
        <f t="shared" ref="F84:F106" si="0">(E84/D84*100%)-100%</f>
        <v>1.2818336162988118</v>
      </c>
      <c r="G84" s="54"/>
    </row>
    <row r="85" spans="1:7" s="2" customFormat="1" ht="15" customHeight="1" x14ac:dyDescent="0.3">
      <c r="A85" s="16" t="s">
        <v>127</v>
      </c>
      <c r="B85" s="17" t="s">
        <v>260</v>
      </c>
      <c r="C85" s="4" t="s">
        <v>201</v>
      </c>
      <c r="D85" s="43">
        <v>33</v>
      </c>
      <c r="E85" s="43">
        <v>33</v>
      </c>
      <c r="F85" s="41">
        <f t="shared" si="0"/>
        <v>0</v>
      </c>
      <c r="G85" s="55"/>
    </row>
    <row r="86" spans="1:7" s="2" customFormat="1" ht="14.4" customHeight="1" x14ac:dyDescent="0.3">
      <c r="A86" s="16" t="s">
        <v>129</v>
      </c>
      <c r="B86" s="17" t="s">
        <v>261</v>
      </c>
      <c r="C86" s="4" t="s">
        <v>201</v>
      </c>
      <c r="D86" s="43"/>
      <c r="E86" s="43"/>
      <c r="F86" s="41"/>
      <c r="G86" s="55"/>
    </row>
    <row r="87" spans="1:7" s="2" customFormat="1" ht="14.4" customHeight="1" x14ac:dyDescent="0.3">
      <c r="A87" s="16" t="s">
        <v>131</v>
      </c>
      <c r="B87" s="17" t="s">
        <v>262</v>
      </c>
      <c r="C87" s="4" t="s">
        <v>201</v>
      </c>
      <c r="D87" s="43"/>
      <c r="E87" s="43"/>
      <c r="F87" s="41"/>
      <c r="G87" s="55"/>
    </row>
    <row r="88" spans="1:7" s="2" customFormat="1" ht="14.4" customHeight="1" x14ac:dyDescent="0.3">
      <c r="A88" s="16" t="s">
        <v>133</v>
      </c>
      <c r="B88" s="17" t="s">
        <v>241</v>
      </c>
      <c r="C88" s="4" t="s">
        <v>201</v>
      </c>
      <c r="D88" s="43"/>
      <c r="E88" s="43"/>
      <c r="F88" s="41"/>
      <c r="G88" s="55"/>
    </row>
    <row r="89" spans="1:7" s="2" customFormat="1" ht="63" customHeight="1" x14ac:dyDescent="0.3">
      <c r="A89" s="16" t="s">
        <v>135</v>
      </c>
      <c r="B89" s="45" t="s">
        <v>263</v>
      </c>
      <c r="C89" s="4" t="s">
        <v>201</v>
      </c>
      <c r="D89" s="43">
        <v>244</v>
      </c>
      <c r="E89" s="43">
        <v>272</v>
      </c>
      <c r="F89" s="41">
        <f t="shared" si="0"/>
        <v>0.11475409836065564</v>
      </c>
      <c r="G89" s="39" t="s">
        <v>316</v>
      </c>
    </row>
    <row r="90" spans="1:7" s="2" customFormat="1" ht="15.6" customHeight="1" x14ac:dyDescent="0.3">
      <c r="A90" s="16" t="s">
        <v>137</v>
      </c>
      <c r="B90" s="17" t="s">
        <v>264</v>
      </c>
      <c r="C90" s="4" t="s">
        <v>201</v>
      </c>
      <c r="D90" s="43"/>
      <c r="E90" s="43"/>
      <c r="F90" s="41"/>
      <c r="G90" s="55"/>
    </row>
    <row r="91" spans="1:7" s="2" customFormat="1" ht="54" customHeight="1" x14ac:dyDescent="0.3">
      <c r="A91" s="16" t="s">
        <v>139</v>
      </c>
      <c r="B91" s="39" t="s">
        <v>265</v>
      </c>
      <c r="C91" s="4" t="s">
        <v>201</v>
      </c>
      <c r="D91" s="43">
        <v>17.5</v>
      </c>
      <c r="E91" s="43">
        <v>253</v>
      </c>
      <c r="F91" s="41">
        <f t="shared" si="0"/>
        <v>13.457142857142857</v>
      </c>
      <c r="G91" s="39" t="s">
        <v>317</v>
      </c>
    </row>
    <row r="92" spans="1:7" s="2" customFormat="1" ht="31.5" customHeight="1" x14ac:dyDescent="0.3">
      <c r="A92" s="16" t="s">
        <v>140</v>
      </c>
      <c r="B92" s="17" t="s">
        <v>266</v>
      </c>
      <c r="C92" s="4" t="s">
        <v>201</v>
      </c>
      <c r="D92" s="43">
        <v>0</v>
      </c>
      <c r="E92" s="43">
        <v>114</v>
      </c>
      <c r="F92" s="41">
        <v>1</v>
      </c>
      <c r="G92" s="39" t="s">
        <v>318</v>
      </c>
    </row>
    <row r="93" spans="1:7" s="2" customFormat="1" ht="16.2" customHeight="1" x14ac:dyDescent="0.3">
      <c r="A93" s="16" t="s">
        <v>142</v>
      </c>
      <c r="B93" s="17" t="s">
        <v>267</v>
      </c>
      <c r="C93" s="4" t="s">
        <v>201</v>
      </c>
      <c r="D93" s="43"/>
      <c r="E93" s="43"/>
      <c r="F93" s="41"/>
      <c r="G93" s="55"/>
    </row>
    <row r="94" spans="1:7" s="2" customFormat="1" ht="15.6" customHeight="1" x14ac:dyDescent="0.3">
      <c r="A94" s="16" t="s">
        <v>144</v>
      </c>
      <c r="B94" s="17" t="s">
        <v>268</v>
      </c>
      <c r="C94" s="4" t="s">
        <v>201</v>
      </c>
      <c r="D94" s="43"/>
      <c r="E94" s="43"/>
      <c r="F94" s="41"/>
      <c r="G94" s="55"/>
    </row>
    <row r="95" spans="1:7" s="2" customFormat="1" ht="16.2" customHeight="1" x14ac:dyDescent="0.3">
      <c r="A95" s="16" t="s">
        <v>162</v>
      </c>
      <c r="B95" s="38" t="s">
        <v>269</v>
      </c>
      <c r="C95" s="4" t="s">
        <v>201</v>
      </c>
      <c r="D95" s="43"/>
      <c r="E95" s="43"/>
      <c r="F95" s="41"/>
      <c r="G95" s="55"/>
    </row>
    <row r="96" spans="1:7" s="2" customFormat="1" ht="15.6" customHeight="1" x14ac:dyDescent="0.3">
      <c r="A96" s="16" t="s">
        <v>163</v>
      </c>
      <c r="B96" s="17" t="s">
        <v>270</v>
      </c>
      <c r="C96" s="4" t="s">
        <v>201</v>
      </c>
      <c r="D96" s="43"/>
      <c r="E96" s="43"/>
      <c r="F96" s="41"/>
      <c r="G96" s="55"/>
    </row>
    <row r="97" spans="1:7" s="3" customFormat="1" ht="15.6" customHeight="1" x14ac:dyDescent="0.3">
      <c r="A97" s="50" t="s">
        <v>146</v>
      </c>
      <c r="B97" s="51" t="s">
        <v>271</v>
      </c>
      <c r="C97" s="4" t="s">
        <v>201</v>
      </c>
      <c r="D97" s="44">
        <f>D11+D55</f>
        <v>17021</v>
      </c>
      <c r="E97" s="44">
        <f>E11+E55</f>
        <v>17021</v>
      </c>
      <c r="F97" s="41">
        <f t="shared" si="0"/>
        <v>0</v>
      </c>
      <c r="G97" s="53"/>
    </row>
    <row r="98" spans="1:7" ht="17.399999999999999" customHeight="1" x14ac:dyDescent="0.3">
      <c r="A98" s="50" t="s">
        <v>148</v>
      </c>
      <c r="B98" s="51" t="s">
        <v>272</v>
      </c>
      <c r="C98" s="4" t="s">
        <v>201</v>
      </c>
      <c r="D98" s="44">
        <v>0</v>
      </c>
      <c r="E98" s="44">
        <v>0</v>
      </c>
      <c r="F98" s="41">
        <v>0</v>
      </c>
      <c r="G98" s="52"/>
    </row>
    <row r="99" spans="1:7" ht="15.6" customHeight="1" x14ac:dyDescent="0.3">
      <c r="A99" s="50" t="s">
        <v>149</v>
      </c>
      <c r="B99" s="51" t="s">
        <v>273</v>
      </c>
      <c r="C99" s="4" t="s">
        <v>201</v>
      </c>
      <c r="D99" s="44">
        <f>D97+D98</f>
        <v>17021</v>
      </c>
      <c r="E99" s="44">
        <f>E97+E98</f>
        <v>17021</v>
      </c>
      <c r="F99" s="41">
        <f t="shared" si="0"/>
        <v>0</v>
      </c>
      <c r="G99" s="52"/>
    </row>
    <row r="100" spans="1:7" ht="16.2" customHeight="1" x14ac:dyDescent="0.3">
      <c r="A100" s="50"/>
      <c r="B100" s="51" t="s">
        <v>274</v>
      </c>
      <c r="C100" s="4" t="s">
        <v>201</v>
      </c>
      <c r="D100" s="40"/>
      <c r="E100" s="40"/>
      <c r="F100" s="41"/>
      <c r="G100" s="52"/>
    </row>
    <row r="101" spans="1:7" ht="17.399999999999999" customHeight="1" x14ac:dyDescent="0.3">
      <c r="A101" s="50"/>
      <c r="B101" s="48" t="s">
        <v>275</v>
      </c>
      <c r="C101" s="4" t="s">
        <v>201</v>
      </c>
      <c r="D101" s="40"/>
      <c r="E101" s="40"/>
      <c r="F101" s="41"/>
      <c r="G101" s="52"/>
    </row>
    <row r="102" spans="1:7" ht="15" customHeight="1" x14ac:dyDescent="0.3">
      <c r="A102" s="70" t="s">
        <v>153</v>
      </c>
      <c r="B102" s="71" t="s">
        <v>276</v>
      </c>
      <c r="C102" s="50" t="s">
        <v>170</v>
      </c>
      <c r="D102" s="44">
        <v>151975.70000000001</v>
      </c>
      <c r="E102" s="44">
        <v>151975.70000000001</v>
      </c>
      <c r="F102" s="41">
        <f t="shared" si="0"/>
        <v>0</v>
      </c>
      <c r="G102" s="52"/>
    </row>
    <row r="103" spans="1:7" s="10" customFormat="1" x14ac:dyDescent="0.3">
      <c r="A103" s="70"/>
      <c r="B103" s="71"/>
      <c r="C103" s="50" t="s">
        <v>5</v>
      </c>
      <c r="D103" s="44"/>
      <c r="E103" s="44"/>
      <c r="F103" s="41"/>
      <c r="G103" s="56"/>
    </row>
    <row r="104" spans="1:7" x14ac:dyDescent="0.3">
      <c r="A104" s="70"/>
      <c r="B104" s="71" t="s">
        <v>277</v>
      </c>
      <c r="C104" s="50" t="s">
        <v>157</v>
      </c>
      <c r="D104" s="40">
        <v>5</v>
      </c>
      <c r="E104" s="40">
        <v>5</v>
      </c>
      <c r="F104" s="41">
        <f t="shared" si="0"/>
        <v>0</v>
      </c>
      <c r="G104" s="52"/>
    </row>
    <row r="105" spans="1:7" ht="15.6" customHeight="1" x14ac:dyDescent="0.3">
      <c r="A105" s="70"/>
      <c r="B105" s="71"/>
      <c r="C105" s="50" t="s">
        <v>155</v>
      </c>
      <c r="D105" s="40">
        <v>2998.8</v>
      </c>
      <c r="E105" s="40">
        <v>2998.8</v>
      </c>
      <c r="F105" s="41">
        <f t="shared" si="0"/>
        <v>0</v>
      </c>
      <c r="G105" s="52"/>
    </row>
    <row r="106" spans="1:7" ht="15.6" customHeight="1" x14ac:dyDescent="0.3">
      <c r="A106" s="50" t="s">
        <v>158</v>
      </c>
      <c r="B106" s="51" t="s">
        <v>278</v>
      </c>
      <c r="C106" s="50" t="s">
        <v>160</v>
      </c>
      <c r="D106" s="40">
        <f>D99/D102</f>
        <v>0.11199816812819417</v>
      </c>
      <c r="E106" s="40">
        <f>E99/E102</f>
        <v>0.11199816812819417</v>
      </c>
      <c r="F106" s="41">
        <f t="shared" si="0"/>
        <v>0</v>
      </c>
      <c r="G106" s="52"/>
    </row>
    <row r="107" spans="1:7" ht="35.25" customHeight="1" x14ac:dyDescent="0.3">
      <c r="A107" s="26" t="s">
        <v>171</v>
      </c>
      <c r="C107" s="26" t="s">
        <v>288</v>
      </c>
      <c r="D107" s="27"/>
      <c r="E107" s="19"/>
      <c r="F107" s="19"/>
    </row>
    <row r="108" spans="1:7" ht="32.25" customHeight="1" x14ac:dyDescent="0.3">
      <c r="A108" s="26" t="s">
        <v>279</v>
      </c>
      <c r="C108" s="26" t="s">
        <v>173</v>
      </c>
      <c r="D108" s="28"/>
      <c r="E108" s="20"/>
      <c r="F108" s="20"/>
    </row>
    <row r="109" spans="1:7" ht="36" customHeight="1" x14ac:dyDescent="0.3">
      <c r="A109" s="29" t="s">
        <v>289</v>
      </c>
      <c r="C109" s="29" t="s">
        <v>174</v>
      </c>
      <c r="D109" s="28"/>
      <c r="E109" s="20"/>
      <c r="F109" s="20"/>
    </row>
  </sheetData>
  <mergeCells count="6">
    <mergeCell ref="A8:G8"/>
    <mergeCell ref="A9:F9"/>
    <mergeCell ref="A102:A103"/>
    <mergeCell ref="B102:B103"/>
    <mergeCell ref="A104:A105"/>
    <mergeCell ref="B104:B105"/>
  </mergeCells>
  <pageMargins left="0.78740157480314965" right="0.19685039370078741" top="0.39370078740157483" bottom="0.39370078740157483" header="0.2362204724409449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полуг 2016 в ДКРЕМ</vt:lpstr>
      <vt:lpstr>1 полуг2016 в ДКРЕМ каз</vt:lpstr>
      <vt:lpstr>год 2016 в Казводхоз измен</vt:lpstr>
      <vt:lpstr>год2016 в ДКРЕМ каз </vt:lpstr>
      <vt:lpstr>'год 2016 в Казводхоз измен'!Область_печати</vt:lpstr>
      <vt:lpstr>'год2016 в ДКРЕМ каз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2017-05-04T09:58:38Z</dcterms:modified>
</cp:coreProperties>
</file>