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1"/>
  </bookViews>
  <sheets>
    <sheet name="рус.яз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"/>
  <c r="E17" s="1"/>
  <c r="F19"/>
  <c r="F18"/>
  <c r="D16"/>
  <c r="F15"/>
  <c r="F14"/>
  <c r="F12"/>
  <c r="F11"/>
  <c r="F10"/>
  <c r="F9" s="1"/>
  <c r="F7"/>
  <c r="F5"/>
  <c r="F4"/>
  <c r="F3"/>
  <c r="F16" l="1"/>
  <c r="F76" i="1" l="1"/>
  <c r="F71"/>
  <c r="F67"/>
  <c r="F65"/>
  <c r="F32"/>
  <c r="F23"/>
  <c r="G24" l="1"/>
  <c r="D14" l="1"/>
  <c r="D21"/>
  <c r="D29"/>
  <c r="D41"/>
  <c r="D72"/>
  <c r="D52" s="1"/>
  <c r="D51" s="1"/>
  <c r="D83"/>
  <c r="D13" l="1"/>
  <c r="D79" s="1"/>
  <c r="D80" s="1"/>
  <c r="F83" l="1"/>
  <c r="G18"/>
  <c r="G73"/>
  <c r="G22"/>
  <c r="G64" l="1"/>
  <c r="G69"/>
  <c r="G70"/>
  <c r="G77"/>
  <c r="G81"/>
  <c r="G82"/>
  <c r="G16"/>
  <c r="G17"/>
  <c r="G15"/>
  <c r="F14"/>
  <c r="G71" l="1"/>
  <c r="G65"/>
  <c r="G67"/>
  <c r="F41"/>
  <c r="F29" l="1"/>
  <c r="G32"/>
  <c r="F21"/>
  <c r="G23"/>
  <c r="F72"/>
  <c r="G76"/>
  <c r="F52"/>
  <c r="E72"/>
  <c r="G72" l="1"/>
  <c r="F51"/>
  <c r="F13"/>
  <c r="E41"/>
  <c r="E29"/>
  <c r="G29" s="1"/>
  <c r="E52"/>
  <c r="G52" s="1"/>
  <c r="E83"/>
  <c r="E21"/>
  <c r="G21" s="1"/>
  <c r="E14"/>
  <c r="G14" s="1"/>
  <c r="F79" l="1"/>
  <c r="F80" s="1"/>
  <c r="E51"/>
  <c r="G51" s="1"/>
  <c r="E13"/>
  <c r="G13" s="1"/>
  <c r="E79" l="1"/>
  <c r="E80" s="1"/>
  <c r="G79" l="1"/>
</calcChain>
</file>

<file path=xl/sharedStrings.xml><?xml version="1.0" encoding="utf-8"?>
<sst xmlns="http://schemas.openxmlformats.org/spreadsheetml/2006/main" count="298" uniqueCount="190">
  <si>
    <t>№ п/п</t>
  </si>
  <si>
    <t xml:space="preserve">Наименование показателей </t>
  </si>
  <si>
    <t>Единица измерения</t>
  </si>
  <si>
    <t>I</t>
  </si>
  <si>
    <t>Затраты на производство товаров и предоставление услуг, всего в том числе</t>
  </si>
  <si>
    <t>тыс.тенге</t>
  </si>
  <si>
    <t>Материальные затраты, всего в том числе</t>
  </si>
  <si>
    <t>1.1</t>
  </si>
  <si>
    <t>Сырье и материалы</t>
  </si>
  <si>
    <t>1.2</t>
  </si>
  <si>
    <t>ГСМ</t>
  </si>
  <si>
    <t>1.3</t>
  </si>
  <si>
    <t>Электроэнергия</t>
  </si>
  <si>
    <t>1.4</t>
  </si>
  <si>
    <t>Запасные части</t>
  </si>
  <si>
    <t>1.5</t>
  </si>
  <si>
    <t>Прочие материалы</t>
  </si>
  <si>
    <t>1.6</t>
  </si>
  <si>
    <t>Топливо</t>
  </si>
  <si>
    <t>Затраты на оплату труда, всего в том числе</t>
  </si>
  <si>
    <t>2.1</t>
  </si>
  <si>
    <t>Заработная плата</t>
  </si>
  <si>
    <t>2.2</t>
  </si>
  <si>
    <t>Социальный налог</t>
  </si>
  <si>
    <t>2.3</t>
  </si>
  <si>
    <t>Амортизация</t>
  </si>
  <si>
    <t>Ремонт, всего в том числе</t>
  </si>
  <si>
    <t>4.1</t>
  </si>
  <si>
    <t>Текущий ремонт</t>
  </si>
  <si>
    <t>4.2</t>
  </si>
  <si>
    <t>Капитальный ремонт</t>
  </si>
  <si>
    <t>Прочие затраты, всего в том числе</t>
  </si>
  <si>
    <t>5.0</t>
  </si>
  <si>
    <t>Дератизационные, дезинфекционные, дезинсекционные работы</t>
  </si>
  <si>
    <t>5.1</t>
  </si>
  <si>
    <t>Выплаты, в случаях, когда постоянная работа протекает в пути или имеет разъездной характер</t>
  </si>
  <si>
    <t>5.2</t>
  </si>
  <si>
    <t>Охрана труда и техника безопасности</t>
  </si>
  <si>
    <t>5.3</t>
  </si>
  <si>
    <t>Затраты на проверку и аттестацию приборов учета, лаборатории, обследование энергооборудования</t>
  </si>
  <si>
    <t>5.4</t>
  </si>
  <si>
    <t>Плата за пользование водными ресурсами</t>
  </si>
  <si>
    <t>5.5</t>
  </si>
  <si>
    <t>Услуги банка</t>
  </si>
  <si>
    <t>5.6</t>
  </si>
  <si>
    <t>Эмиссия в окружающую среду</t>
  </si>
  <si>
    <t>5.7</t>
  </si>
  <si>
    <t>Налоги и платежи в бюджет</t>
  </si>
  <si>
    <t>5.8</t>
  </si>
  <si>
    <t>5.9</t>
  </si>
  <si>
    <t>Техосмотр автомашин</t>
  </si>
  <si>
    <t>5.10</t>
  </si>
  <si>
    <t>Расходы на ремонт и обслуживание оргтехники</t>
  </si>
  <si>
    <t>Другие затраты (необходимо расшифровать)</t>
  </si>
  <si>
    <t>6.1</t>
  </si>
  <si>
    <t>Коммунальные услуги</t>
  </si>
  <si>
    <t>6.2</t>
  </si>
  <si>
    <t>Обязательные виды страхования</t>
  </si>
  <si>
    <t>6.3</t>
  </si>
  <si>
    <t>Услуги по охране объекта насосной станции и лаборатории</t>
  </si>
  <si>
    <t>6.4</t>
  </si>
  <si>
    <t>Услуги по сервисному обслуживанию систем видеонаблюдения и охранной сигнализации</t>
  </si>
  <si>
    <t>6.5</t>
  </si>
  <si>
    <t>Затраты на экологию</t>
  </si>
  <si>
    <t>6.6</t>
  </si>
  <si>
    <t>Командировочные расходы</t>
  </si>
  <si>
    <t>6.7</t>
  </si>
  <si>
    <t>Услуги связи</t>
  </si>
  <si>
    <t>6.8</t>
  </si>
  <si>
    <t>Аренда автотранспорта</t>
  </si>
  <si>
    <t>6.9</t>
  </si>
  <si>
    <t>Прочие (расшифровать)</t>
  </si>
  <si>
    <t>II</t>
  </si>
  <si>
    <t>Расходы периода, всего</t>
  </si>
  <si>
    <t>Общие и административные расходы, всего, в том числе</t>
  </si>
  <si>
    <t>7.1</t>
  </si>
  <si>
    <t>7.2</t>
  </si>
  <si>
    <t>7.3</t>
  </si>
  <si>
    <t>7.4</t>
  </si>
  <si>
    <t>7.5</t>
  </si>
  <si>
    <t>7.6</t>
  </si>
  <si>
    <t>7.7</t>
  </si>
  <si>
    <t>Заработная плата административного персонала</t>
  </si>
  <si>
    <t>7.8</t>
  </si>
  <si>
    <t>7.9</t>
  </si>
  <si>
    <t>Социальные отчисления</t>
  </si>
  <si>
    <t>7.10</t>
  </si>
  <si>
    <t>7.11</t>
  </si>
  <si>
    <t>7.12</t>
  </si>
  <si>
    <t>7.13</t>
  </si>
  <si>
    <t>7.14</t>
  </si>
  <si>
    <t>7.15</t>
  </si>
  <si>
    <t>Информационные услуги, сопровождение 1С Бухгалтерия, изготовление паспортов</t>
  </si>
  <si>
    <t>7.16</t>
  </si>
  <si>
    <t>Аренда основных средств</t>
  </si>
  <si>
    <t>7.17</t>
  </si>
  <si>
    <t>Канцелярские товары</t>
  </si>
  <si>
    <t>7.18</t>
  </si>
  <si>
    <t>Обслуживание оргтехники</t>
  </si>
  <si>
    <t>7.21</t>
  </si>
  <si>
    <t xml:space="preserve">Налоги, платы </t>
  </si>
  <si>
    <t>8</t>
  </si>
  <si>
    <t>Другие расходы, всего в том числе</t>
  </si>
  <si>
    <t>8.1</t>
  </si>
  <si>
    <t>Подписка/периодическая печать</t>
  </si>
  <si>
    <t>8.2</t>
  </si>
  <si>
    <t>Услуги сторонних организаций</t>
  </si>
  <si>
    <t>8.3</t>
  </si>
  <si>
    <t>Подготовка кадров, повышение квалификации</t>
  </si>
  <si>
    <t>8.4</t>
  </si>
  <si>
    <t xml:space="preserve">обязательное страхование </t>
  </si>
  <si>
    <t>8.5</t>
  </si>
  <si>
    <t>Техосмотр автотранспорта</t>
  </si>
  <si>
    <t>Расходы на выплату вознаграждений</t>
  </si>
  <si>
    <t>III</t>
  </si>
  <si>
    <t>Всего затрат</t>
  </si>
  <si>
    <t>IV</t>
  </si>
  <si>
    <t>Прибыль/Убыток</t>
  </si>
  <si>
    <t>V</t>
  </si>
  <si>
    <t>Всего доходов</t>
  </si>
  <si>
    <t>VI</t>
  </si>
  <si>
    <t>Объем оказываемых услуг</t>
  </si>
  <si>
    <t xml:space="preserve">тыс.м3 </t>
  </si>
  <si>
    <t>VII</t>
  </si>
  <si>
    <t>Тариф</t>
  </si>
  <si>
    <t>Предусмотрено в утвержденной тарифной смете</t>
  </si>
  <si>
    <t xml:space="preserve">Обязательное страхование </t>
  </si>
  <si>
    <t xml:space="preserve">Тарифная смета:  Регулированию поверхностного стока при помощи подпорных гидротехнических сооружений Чаганского водохранилища </t>
  </si>
  <si>
    <t>Отклонение</t>
  </si>
  <si>
    <t xml:space="preserve">Причины отклонения </t>
  </si>
  <si>
    <t>ОТЧЕТ ОБ ИСПОЛНЕНИИ ТАРИФНОЙ СМЕТЫ</t>
  </si>
  <si>
    <t>Индекс ИТС-1</t>
  </si>
  <si>
    <t>Представляет: ЗАПАДНО-КАЗАХСТАНСКИЙ ФИЛИАЛ РГП "КАЗВОДХОЗ"</t>
  </si>
  <si>
    <t xml:space="preserve">на услуги: по регулированию поверхностного стока при помощи подпорных гидротехнических сооружений Чаганского водохранилища </t>
  </si>
  <si>
    <t>Наименование организации:</t>
  </si>
  <si>
    <t>Западно-Казахстанский филиал РГП "Казводхоз"</t>
  </si>
  <si>
    <t>Адрес:</t>
  </si>
  <si>
    <t>г.Уральск, ул.Самарская, 23Б</t>
  </si>
  <si>
    <t>Телефон:</t>
  </si>
  <si>
    <t>Адрес электронной почты:</t>
  </si>
  <si>
    <t>zapvodhoz@mail.ru</t>
  </si>
  <si>
    <t>Фамилия и телефон исполнителя:</t>
  </si>
  <si>
    <t>Шингазиева Г. М.,  +7 7072776917</t>
  </si>
  <si>
    <t>Руководитель</t>
  </si>
  <si>
    <t>И.о.директора Хусаинов Рауан Ерланович  _______________</t>
  </si>
  <si>
    <t>(фамилия имя отчетство (при его наличии), подпись)</t>
  </si>
  <si>
    <t>Дата "____" _____________________ 2022 года</t>
  </si>
  <si>
    <t>Место печати</t>
  </si>
  <si>
    <t>В связи с увеличением цен на товары</t>
  </si>
  <si>
    <t>Всвязи с увеличением объема потребляемой энергии</t>
  </si>
  <si>
    <t>Социальный налог/соц.отчисл.</t>
  </si>
  <si>
    <t>При утверждении заявки плановая сумма была занижена</t>
  </si>
  <si>
    <t>в связи с увлеичением потребления услуг</t>
  </si>
  <si>
    <t>в связи с увлеичением объема потребления услуг</t>
  </si>
  <si>
    <t> В связи с непредвиденным выходом из строя системы видеонаблюдения</t>
  </si>
  <si>
    <t>Неучтенные при утверждении тарифа расходы по изготовлению бланков, метрологические услуги</t>
  </si>
  <si>
    <t>При утверждении тарифной сметы существенно снижена плановая сумма ПВРПИ</t>
  </si>
  <si>
    <t>В тарифной смете не были утверждены плановые суммы по страхованию гражданско-правовой ответственности владельцев объекта, деятельность которых связана с опасностью причинения вреда третьим лицам, однако этот вид страхования является обязательным для Чаганского водохранилища.</t>
  </si>
  <si>
    <t>Фактические затраты за 6 мес 2022 года</t>
  </si>
  <si>
    <t>Утверждено в ТС на 2022 год</t>
  </si>
  <si>
    <t>Обязательное соц. мед. страхование</t>
  </si>
  <si>
    <t>Периодичность: 1 полугодие 2022 г.</t>
  </si>
  <si>
    <t>Отчетный период: 1 полугодие 2022 года</t>
  </si>
  <si>
    <t>г. Уральск, ул. Самарская, 23Б</t>
  </si>
  <si>
    <t>Хамзина Р.А.,  +7 7112308985</t>
  </si>
  <si>
    <t xml:space="preserve">2022 жылдың 1-ші жартыжылдығында тұтынушылар үшін Шаған су қоймасының тіреуіш гидротехникалық имараттарының көмегімен жер үсті су ағынын реттеу бойынша реттелмелі қызметтерге арналған тарифтік сметаның орындалу барысы туралы ақпарат   </t>
  </si>
  <si>
    <t>№ р/р</t>
  </si>
  <si>
    <t>Көрсеткіштердің атауы</t>
  </si>
  <si>
    <t>Өлшем бірлігі</t>
  </si>
  <si>
    <t xml:space="preserve">Бекітілген тарифтік сметада қарастырылғаны </t>
  </si>
  <si>
    <t>2022 жылғы 1 қаңтары мен 30 маусымы аралығы</t>
  </si>
  <si>
    <t>Ауытқу %</t>
  </si>
  <si>
    <t xml:space="preserve">Тауарларды өндіруге және реттеліп көрсетілетін қызметтерді ұсынуға арналған шығындар, барлығы соның ішінде </t>
  </si>
  <si>
    <t xml:space="preserve">мың теңге </t>
  </si>
  <si>
    <t>Материалдық шығын, барлығы соның ішінде</t>
  </si>
  <si>
    <t>Еңбекақы шығындары, барлығы соның ішінде</t>
  </si>
  <si>
    <t>Өтемпұл (амортизация)</t>
  </si>
  <si>
    <t>Еңбекті қорғау және қауіпсіздік техникасы</t>
  </si>
  <si>
    <t>Басқа да шығындар (таратып жазу қажет)</t>
  </si>
  <si>
    <t>Кезеңдегі шығындар, барлығы</t>
  </si>
  <si>
    <t>Жалпы және әкімшілік шығындар, барлығы, соның ішінде</t>
  </si>
  <si>
    <t>Басқа да шығындар, барлығы соның ішінде</t>
  </si>
  <si>
    <t>Жазылым / мерзімді басып шығару</t>
  </si>
  <si>
    <t>Кадрларды даярлау, біліктілігін арттыру</t>
  </si>
  <si>
    <t>міндетті сақтандыру</t>
  </si>
  <si>
    <t>Автокөлікті техникалық байқаудан өткізу</t>
  </si>
  <si>
    <t>Барлық шығындар</t>
  </si>
  <si>
    <t>Кіріс/Шығын</t>
  </si>
  <si>
    <t>Барлық кірістер</t>
  </si>
  <si>
    <t xml:space="preserve">Көрсетілетін қызметтердің көлемі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</si>
</sst>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"/>
    <numFmt numFmtId="166" formatCode="_-* #,##0.000_р_._-;\-* #,##0.0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4" fillId="0" borderId="0"/>
    <xf numFmtId="164" fontId="6" fillId="0" borderId="0" applyFont="0" applyFill="0" applyBorder="0" applyAlignment="0" applyProtection="0"/>
    <xf numFmtId="0" fontId="9" fillId="0" borderId="0"/>
  </cellStyleXfs>
  <cellXfs count="133">
    <xf numFmtId="0" fontId="0" fillId="0" borderId="0" xfId="0"/>
    <xf numFmtId="0" fontId="2" fillId="0" borderId="0" xfId="0" applyFont="1"/>
    <xf numFmtId="2" fontId="5" fillId="0" borderId="1" xfId="3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0" borderId="2" xfId="3" applyNumberFormat="1" applyFont="1" applyBorder="1" applyAlignment="1">
      <alignment horizontal="center" vertical="center" wrapText="1"/>
    </xf>
    <xf numFmtId="2" fontId="5" fillId="0" borderId="2" xfId="3" applyNumberFormat="1" applyFont="1" applyBorder="1" applyAlignment="1">
      <alignment horizontal="left" vertical="center" wrapText="1"/>
    </xf>
    <xf numFmtId="4" fontId="3" fillId="0" borderId="2" xfId="4" applyNumberFormat="1" applyFont="1" applyFill="1" applyBorder="1" applyAlignment="1">
      <alignment vertical="center"/>
    </xf>
    <xf numFmtId="1" fontId="7" fillId="0" borderId="2" xfId="3" applyNumberFormat="1" applyFont="1" applyBorder="1" applyAlignment="1">
      <alignment horizontal="center" vertical="center" wrapText="1"/>
    </xf>
    <xf numFmtId="2" fontId="7" fillId="0" borderId="2" xfId="3" applyNumberFormat="1" applyFont="1" applyBorder="1" applyAlignment="1">
      <alignment horizontal="left" vertical="center" wrapText="1"/>
    </xf>
    <xf numFmtId="2" fontId="7" fillId="0" borderId="2" xfId="3" applyNumberFormat="1" applyFont="1" applyBorder="1" applyAlignment="1">
      <alignment horizontal="center" vertical="center" wrapText="1"/>
    </xf>
    <xf numFmtId="4" fontId="2" fillId="0" borderId="2" xfId="4" applyNumberFormat="1" applyFont="1" applyFill="1" applyBorder="1" applyAlignment="1">
      <alignment vertical="center"/>
    </xf>
    <xf numFmtId="0" fontId="2" fillId="0" borderId="2" xfId="0" applyFont="1" applyBorder="1"/>
    <xf numFmtId="4" fontId="7" fillId="0" borderId="2" xfId="4" applyNumberFormat="1" applyFont="1" applyFill="1" applyBorder="1" applyAlignment="1">
      <alignment vertical="center"/>
    </xf>
    <xf numFmtId="0" fontId="7" fillId="0" borderId="0" xfId="0" applyFont="1"/>
    <xf numFmtId="2" fontId="7" fillId="0" borderId="2" xfId="3" applyNumberFormat="1" applyFont="1" applyBorder="1" applyAlignment="1">
      <alignment horizontal="left" vertical="center"/>
    </xf>
    <xf numFmtId="4" fontId="5" fillId="0" borderId="2" xfId="4" applyNumberFormat="1" applyFont="1" applyFill="1" applyBorder="1" applyAlignment="1">
      <alignment vertical="center"/>
    </xf>
    <xf numFmtId="1" fontId="8" fillId="0" borderId="2" xfId="3" applyNumberFormat="1" applyFont="1" applyBorder="1" applyAlignment="1">
      <alignment horizontal="center" vertical="center" wrapText="1"/>
    </xf>
    <xf numFmtId="4" fontId="5" fillId="0" borderId="2" xfId="3" applyNumberFormat="1" applyFont="1" applyBorder="1" applyAlignment="1">
      <alignment vertical="center" wrapText="1"/>
    </xf>
    <xf numFmtId="4" fontId="7" fillId="0" borderId="2" xfId="3" applyNumberFormat="1" applyFont="1" applyBorder="1" applyAlignment="1">
      <alignment vertical="center" wrapText="1"/>
    </xf>
    <xf numFmtId="4" fontId="7" fillId="0" borderId="2" xfId="4" applyNumberFormat="1" applyFont="1" applyFill="1" applyBorder="1" applyAlignment="1">
      <alignment horizontal="right" vertical="center"/>
    </xf>
    <xf numFmtId="4" fontId="2" fillId="0" borderId="2" xfId="4" applyNumberFormat="1" applyFont="1" applyFill="1" applyBorder="1" applyAlignment="1">
      <alignment horizontal="right" vertical="center"/>
    </xf>
    <xf numFmtId="49" fontId="7" fillId="0" borderId="2" xfId="3" applyNumberFormat="1" applyFont="1" applyBorder="1" applyAlignment="1">
      <alignment horizontal="center" vertical="center" wrapText="1"/>
    </xf>
    <xf numFmtId="4" fontId="5" fillId="0" borderId="2" xfId="3" applyNumberFormat="1" applyFont="1" applyBorder="1" applyAlignment="1">
      <alignment horizontal="right" vertical="center" wrapText="1"/>
    </xf>
    <xf numFmtId="2" fontId="5" fillId="0" borderId="2" xfId="3" applyNumberFormat="1" applyFont="1" applyBorder="1" applyAlignment="1">
      <alignment vertical="center" wrapText="1"/>
    </xf>
    <xf numFmtId="4" fontId="3" fillId="0" borderId="2" xfId="4" applyNumberFormat="1" applyFont="1" applyFill="1" applyBorder="1" applyAlignment="1">
      <alignment horizontal="right" vertical="center"/>
    </xf>
    <xf numFmtId="0" fontId="3" fillId="0" borderId="2" xfId="0" applyFont="1" applyBorder="1"/>
    <xf numFmtId="2" fontId="2" fillId="0" borderId="2" xfId="0" applyNumberFormat="1" applyFont="1" applyBorder="1"/>
    <xf numFmtId="49" fontId="7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/>
    <xf numFmtId="165" fontId="2" fillId="0" borderId="0" xfId="0" applyNumberFormat="1" applyFont="1"/>
    <xf numFmtId="2" fontId="7" fillId="2" borderId="0" xfId="0" applyNumberFormat="1" applyFont="1" applyFill="1"/>
    <xf numFmtId="2" fontId="5" fillId="2" borderId="2" xfId="3" applyNumberFormat="1" applyFont="1" applyFill="1" applyBorder="1" applyAlignment="1">
      <alignment horizontal="center" vertical="center" wrapText="1"/>
    </xf>
    <xf numFmtId="2" fontId="5" fillId="2" borderId="2" xfId="4" applyNumberFormat="1" applyFont="1" applyFill="1" applyBorder="1" applyAlignment="1">
      <alignment vertical="center"/>
    </xf>
    <xf numFmtId="2" fontId="7" fillId="2" borderId="2" xfId="4" applyNumberFormat="1" applyFont="1" applyFill="1" applyBorder="1" applyAlignment="1">
      <alignment vertical="center"/>
    </xf>
    <xf numFmtId="2" fontId="5" fillId="2" borderId="2" xfId="0" applyNumberFormat="1" applyFont="1" applyFill="1" applyBorder="1"/>
    <xf numFmtId="2" fontId="5" fillId="2" borderId="2" xfId="3" applyNumberFormat="1" applyFont="1" applyFill="1" applyBorder="1" applyAlignment="1">
      <alignment vertical="center" wrapText="1"/>
    </xf>
    <xf numFmtId="2" fontId="7" fillId="2" borderId="2" xfId="3" applyNumberFormat="1" applyFont="1" applyFill="1" applyBorder="1" applyAlignment="1">
      <alignment vertical="center" wrapText="1"/>
    </xf>
    <xf numFmtId="2" fontId="7" fillId="2" borderId="2" xfId="4" applyNumberFormat="1" applyFont="1" applyFill="1" applyBorder="1" applyAlignment="1">
      <alignment horizontal="right" vertical="center"/>
    </xf>
    <xf numFmtId="2" fontId="5" fillId="2" borderId="2" xfId="3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/>
    <xf numFmtId="2" fontId="7" fillId="2" borderId="0" xfId="1" applyNumberFormat="1" applyFont="1" applyFill="1" applyAlignment="1">
      <alignment horizontal="left" vertical="center" wrapText="1"/>
    </xf>
    <xf numFmtId="2" fontId="7" fillId="2" borderId="0" xfId="0" applyNumberFormat="1" applyFont="1" applyFill="1" applyAlignment="1">
      <alignment horizontal="center"/>
    </xf>
    <xf numFmtId="2" fontId="5" fillId="2" borderId="2" xfId="4" applyNumberFormat="1" applyFont="1" applyFill="1" applyBorder="1" applyAlignment="1">
      <alignment horizontal="center" vertical="center"/>
    </xf>
    <xf numFmtId="2" fontId="7" fillId="2" borderId="2" xfId="4" applyNumberFormat="1" applyFont="1" applyFill="1" applyBorder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 wrapText="1"/>
    </xf>
    <xf numFmtId="0" fontId="9" fillId="0" borderId="0" xfId="5"/>
    <xf numFmtId="0" fontId="9" fillId="0" borderId="0" xfId="5" applyAlignment="1">
      <alignment wrapText="1"/>
    </xf>
    <xf numFmtId="0" fontId="10" fillId="0" borderId="0" xfId="5" applyFont="1" applyFill="1" applyAlignment="1"/>
    <xf numFmtId="0" fontId="11" fillId="0" borderId="0" xfId="5" applyFont="1" applyFill="1"/>
    <xf numFmtId="0" fontId="10" fillId="0" borderId="0" xfId="5" applyFont="1" applyFill="1" applyAlignment="1">
      <alignment horizontal="center"/>
    </xf>
    <xf numFmtId="0" fontId="10" fillId="0" borderId="0" xfId="5" applyFont="1" applyFill="1" applyAlignment="1">
      <alignment vertical="center" wrapText="1"/>
    </xf>
    <xf numFmtId="0" fontId="10" fillId="0" borderId="0" xfId="5" applyFont="1" applyFill="1"/>
    <xf numFmtId="0" fontId="10" fillId="0" borderId="0" xfId="5" applyFont="1" applyFill="1" applyAlignment="1">
      <alignment vertical="center"/>
    </xf>
    <xf numFmtId="0" fontId="10" fillId="0" borderId="0" xfId="5" applyFont="1" applyFill="1" applyAlignment="1">
      <alignment wrapText="1"/>
    </xf>
    <xf numFmtId="0" fontId="12" fillId="0" borderId="0" xfId="0" applyFont="1" applyFill="1" applyAlignment="1">
      <alignment vertical="center"/>
    </xf>
    <xf numFmtId="2" fontId="12" fillId="0" borderId="0" xfId="0" applyNumberFormat="1" applyFont="1" applyFill="1" applyAlignment="1">
      <alignment vertical="center"/>
    </xf>
    <xf numFmtId="0" fontId="10" fillId="0" borderId="0" xfId="5" applyFont="1" applyFill="1" applyBorder="1"/>
    <xf numFmtId="0" fontId="9" fillId="0" borderId="0" xfId="5" applyFont="1"/>
    <xf numFmtId="3" fontId="10" fillId="0" borderId="0" xfId="5" applyNumberFormat="1" applyFont="1" applyFill="1" applyBorder="1"/>
    <xf numFmtId="0" fontId="13" fillId="0" borderId="0" xfId="5" applyFont="1" applyFill="1" applyBorder="1"/>
    <xf numFmtId="0" fontId="11" fillId="0" borderId="0" xfId="5" applyFont="1"/>
    <xf numFmtId="2" fontId="7" fillId="0" borderId="2" xfId="4" applyNumberFormat="1" applyFont="1" applyFill="1" applyBorder="1" applyAlignment="1">
      <alignment vertical="center" wrapText="1"/>
    </xf>
    <xf numFmtId="2" fontId="7" fillId="2" borderId="0" xfId="0" applyNumberFormat="1" applyFont="1" applyFill="1" applyAlignment="1">
      <alignment horizontal="left" wrapText="1"/>
    </xf>
    <xf numFmtId="0" fontId="10" fillId="0" borderId="0" xfId="5" applyFont="1" applyFill="1" applyAlignment="1">
      <alignment horizontal="left" wrapText="1"/>
    </xf>
    <xf numFmtId="0" fontId="10" fillId="0" borderId="0" xfId="5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2" fontId="5" fillId="2" borderId="2" xfId="3" applyNumberFormat="1" applyFont="1" applyFill="1" applyBorder="1" applyAlignment="1">
      <alignment horizontal="left" vertical="center" wrapText="1"/>
    </xf>
    <xf numFmtId="2" fontId="5" fillId="2" borderId="2" xfId="4" applyNumberFormat="1" applyFont="1" applyFill="1" applyBorder="1" applyAlignment="1">
      <alignment horizontal="left" vertical="center" wrapText="1"/>
    </xf>
    <xf numFmtId="2" fontId="7" fillId="2" borderId="2" xfId="4" applyNumberFormat="1" applyFont="1" applyFill="1" applyBorder="1" applyAlignment="1">
      <alignment horizontal="left" vertical="center" wrapText="1"/>
    </xf>
    <xf numFmtId="2" fontId="7" fillId="0" borderId="2" xfId="4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left" wrapText="1"/>
    </xf>
    <xf numFmtId="2" fontId="7" fillId="2" borderId="2" xfId="3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left" wrapText="1"/>
    </xf>
    <xf numFmtId="0" fontId="9" fillId="0" borderId="0" xfId="5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1" fontId="5" fillId="0" borderId="2" xfId="4" applyNumberFormat="1" applyFont="1" applyFill="1" applyBorder="1" applyAlignment="1">
      <alignment horizontal="center" vertical="center" wrapText="1"/>
    </xf>
    <xf numFmtId="2" fontId="7" fillId="0" borderId="2" xfId="4" applyNumberFormat="1" applyFont="1" applyFill="1" applyBorder="1" applyAlignment="1">
      <alignment vertical="center"/>
    </xf>
    <xf numFmtId="0" fontId="12" fillId="0" borderId="0" xfId="0" applyFont="1"/>
    <xf numFmtId="2" fontId="10" fillId="0" borderId="1" xfId="3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" fontId="10" fillId="2" borderId="2" xfId="3" applyNumberFormat="1" applyFont="1" applyFill="1" applyBorder="1" applyAlignment="1">
      <alignment horizontal="center" vertical="center" wrapText="1"/>
    </xf>
    <xf numFmtId="2" fontId="10" fillId="0" borderId="2" xfId="3" applyNumberFormat="1" applyFont="1" applyBorder="1" applyAlignment="1">
      <alignment horizontal="center" vertical="center" wrapText="1"/>
    </xf>
    <xf numFmtId="2" fontId="10" fillId="0" borderId="2" xfId="3" applyNumberFormat="1" applyFont="1" applyBorder="1" applyAlignment="1">
      <alignment horizontal="left" vertical="center" wrapText="1"/>
    </xf>
    <xf numFmtId="4" fontId="17" fillId="0" borderId="2" xfId="4" applyNumberFormat="1" applyFont="1" applyFill="1" applyBorder="1" applyAlignment="1">
      <alignment horizontal="center" vertical="center"/>
    </xf>
    <xf numFmtId="165" fontId="10" fillId="2" borderId="2" xfId="4" applyNumberFormat="1" applyFont="1" applyFill="1" applyBorder="1" applyAlignment="1">
      <alignment horizontal="center" vertical="center"/>
    </xf>
    <xf numFmtId="4" fontId="10" fillId="2" borderId="2" xfId="3" applyNumberFormat="1" applyFont="1" applyFill="1" applyBorder="1" applyAlignment="1">
      <alignment horizontal="center" vertical="center" wrapText="1"/>
    </xf>
    <xf numFmtId="165" fontId="12" fillId="0" borderId="0" xfId="0" applyNumberFormat="1" applyFont="1"/>
    <xf numFmtId="1" fontId="18" fillId="0" borderId="2" xfId="3" applyNumberFormat="1" applyFont="1" applyBorder="1" applyAlignment="1">
      <alignment horizontal="center" vertical="center" wrapText="1"/>
    </xf>
    <xf numFmtId="2" fontId="18" fillId="0" borderId="2" xfId="3" applyNumberFormat="1" applyFont="1" applyBorder="1" applyAlignment="1">
      <alignment horizontal="center" vertical="center" wrapText="1"/>
    </xf>
    <xf numFmtId="4" fontId="12" fillId="0" borderId="2" xfId="4" applyNumberFormat="1" applyFont="1" applyFill="1" applyBorder="1" applyAlignment="1">
      <alignment horizontal="center" vertical="center"/>
    </xf>
    <xf numFmtId="165" fontId="18" fillId="2" borderId="2" xfId="4" applyNumberFormat="1" applyFont="1" applyFill="1" applyBorder="1" applyAlignment="1">
      <alignment horizontal="center" vertical="center"/>
    </xf>
    <xf numFmtId="4" fontId="10" fillId="0" borderId="2" xfId="4" applyNumberFormat="1" applyFont="1" applyFill="1" applyBorder="1" applyAlignment="1">
      <alignment horizontal="center" vertical="center"/>
    </xf>
    <xf numFmtId="0" fontId="18" fillId="0" borderId="0" xfId="0" applyFont="1"/>
    <xf numFmtId="4" fontId="10" fillId="2" borderId="2" xfId="4" applyNumberFormat="1" applyFont="1" applyFill="1" applyBorder="1" applyAlignment="1">
      <alignment horizontal="center" vertical="center"/>
    </xf>
    <xf numFmtId="4" fontId="10" fillId="0" borderId="2" xfId="3" applyNumberFormat="1" applyFont="1" applyBorder="1" applyAlignment="1">
      <alignment horizontal="center" vertical="center" wrapText="1"/>
    </xf>
    <xf numFmtId="2" fontId="18" fillId="0" borderId="2" xfId="3" applyNumberFormat="1" applyFont="1" applyBorder="1" applyAlignment="1">
      <alignment horizontal="left" vertical="center" wrapText="1"/>
    </xf>
    <xf numFmtId="4" fontId="18" fillId="0" borderId="2" xfId="3" applyNumberFormat="1" applyFont="1" applyBorder="1" applyAlignment="1">
      <alignment horizontal="center" vertical="center" wrapText="1"/>
    </xf>
    <xf numFmtId="4" fontId="18" fillId="2" borderId="2" xfId="3" applyNumberFormat="1" applyFont="1" applyFill="1" applyBorder="1" applyAlignment="1">
      <alignment horizontal="center" vertical="center" wrapText="1"/>
    </xf>
    <xf numFmtId="49" fontId="18" fillId="0" borderId="2" xfId="3" applyNumberFormat="1" applyFont="1" applyBorder="1" applyAlignment="1">
      <alignment horizontal="center" vertical="center" wrapText="1"/>
    </xf>
    <xf numFmtId="165" fontId="10" fillId="2" borderId="2" xfId="3" applyNumberFormat="1" applyFont="1" applyFill="1" applyBorder="1" applyAlignment="1">
      <alignment horizontal="center" vertical="center" wrapText="1"/>
    </xf>
    <xf numFmtId="4" fontId="18" fillId="0" borderId="2" xfId="4" applyNumberFormat="1" applyFont="1" applyFill="1" applyBorder="1" applyAlignment="1">
      <alignment horizontal="center" vertical="center"/>
    </xf>
    <xf numFmtId="4" fontId="18" fillId="2" borderId="2" xfId="4" applyNumberFormat="1" applyFont="1" applyFill="1" applyBorder="1" applyAlignment="1">
      <alignment horizontal="center" vertical="center"/>
    </xf>
    <xf numFmtId="2" fontId="10" fillId="0" borderId="2" xfId="3" applyNumberFormat="1" applyFont="1" applyBorder="1" applyAlignment="1">
      <alignment vertical="center" wrapText="1"/>
    </xf>
    <xf numFmtId="0" fontId="17" fillId="0" borderId="2" xfId="0" applyFont="1" applyBorder="1"/>
    <xf numFmtId="0" fontId="12" fillId="0" borderId="2" xfId="0" applyFont="1" applyBorder="1"/>
    <xf numFmtId="2" fontId="12" fillId="0" borderId="2" xfId="0" applyNumberFormat="1" applyFont="1" applyBorder="1" applyAlignment="1">
      <alignment horizontal="center"/>
    </xf>
    <xf numFmtId="49" fontId="18" fillId="0" borderId="0" xfId="1" applyNumberFormat="1" applyFont="1" applyAlignment="1">
      <alignment horizontal="center" vertical="center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center" vertical="center"/>
    </xf>
    <xf numFmtId="0" fontId="18" fillId="0" borderId="0" xfId="1" applyFont="1"/>
    <xf numFmtId="49" fontId="18" fillId="2" borderId="0" xfId="1" applyNumberFormat="1" applyFont="1" applyFill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165" fontId="19" fillId="0" borderId="0" xfId="1" applyNumberFormat="1" applyFont="1" applyAlignment="1">
      <alignment horizontal="left" vertical="center" wrapText="1"/>
    </xf>
    <xf numFmtId="4" fontId="18" fillId="0" borderId="0" xfId="1" applyNumberFormat="1" applyFont="1" applyAlignment="1">
      <alignment horizontal="center" vertical="center" wrapText="1"/>
    </xf>
    <xf numFmtId="165" fontId="19" fillId="0" borderId="0" xfId="1" applyNumberFormat="1" applyFont="1" applyAlignment="1">
      <alignment vertical="center"/>
    </xf>
    <xf numFmtId="49" fontId="10" fillId="0" borderId="0" xfId="1" applyNumberFormat="1" applyFont="1" applyAlignment="1">
      <alignment horizontal="center" vertical="center" wrapText="1"/>
    </xf>
    <xf numFmtId="166" fontId="10" fillId="0" borderId="0" xfId="4" applyNumberFormat="1" applyFont="1" applyFill="1" applyBorder="1" applyAlignment="1">
      <alignment horizontal="center" vertical="center"/>
    </xf>
    <xf numFmtId="4" fontId="18" fillId="2" borderId="0" xfId="1" applyNumberFormat="1" applyFont="1" applyFill="1" applyAlignment="1">
      <alignment horizontal="center" vertical="center" wrapText="1"/>
    </xf>
    <xf numFmtId="0" fontId="18" fillId="2" borderId="0" xfId="0" applyFont="1" applyFill="1"/>
    <xf numFmtId="0" fontId="10" fillId="0" borderId="0" xfId="1" applyFont="1" applyAlignment="1">
      <alignment horizontal="center" vertical="center" wrapText="1"/>
    </xf>
    <xf numFmtId="0" fontId="9" fillId="0" borderId="0" xfId="5" applyAlignment="1">
      <alignment horizontal="right" wrapText="1"/>
    </xf>
    <xf numFmtId="49" fontId="5" fillId="0" borderId="3" xfId="1" applyNumberFormat="1" applyFont="1" applyBorder="1" applyAlignment="1">
      <alignment horizontal="center" vertical="center" wrapText="1"/>
    </xf>
    <xf numFmtId="0" fontId="10" fillId="0" borderId="0" xfId="5" applyFont="1" applyFill="1" applyAlignment="1">
      <alignment horizontal="left" vertical="center" wrapText="1"/>
    </xf>
    <xf numFmtId="0" fontId="10" fillId="0" borderId="0" xfId="5" applyFont="1" applyFill="1" applyAlignment="1">
      <alignment horizontal="left" wrapText="1"/>
    </xf>
    <xf numFmtId="0" fontId="10" fillId="0" borderId="0" xfId="5" applyFont="1" applyFill="1" applyAlignment="1">
      <alignment horizontal="center" wrapText="1"/>
    </xf>
    <xf numFmtId="0" fontId="10" fillId="0" borderId="0" xfId="5" applyFont="1" applyFill="1" applyAlignment="1">
      <alignment horizontal="center"/>
    </xf>
    <xf numFmtId="0" fontId="10" fillId="0" borderId="0" xfId="1" applyFont="1" applyAlignment="1">
      <alignment horizontal="left" vertical="center" wrapText="1"/>
    </xf>
    <xf numFmtId="49" fontId="16" fillId="0" borderId="3" xfId="1" applyNumberFormat="1" applyFont="1" applyBorder="1" applyAlignment="1">
      <alignment horizontal="center" vertical="center" wrapText="1"/>
    </xf>
    <xf numFmtId="165" fontId="19" fillId="0" borderId="0" xfId="1" applyNumberFormat="1" applyFont="1" applyAlignment="1">
      <alignment horizontal="left" vertical="center" wrapText="1"/>
    </xf>
    <xf numFmtId="165" fontId="19" fillId="0" borderId="0" xfId="1" applyNumberFormat="1" applyFont="1" applyAlignment="1">
      <alignment horizontal="left" vertical="center"/>
    </xf>
  </cellXfs>
  <cellStyles count="6">
    <cellStyle name="Обычный" xfId="0" builtinId="0"/>
    <cellStyle name="Обычный 2 2 2 4" xfId="5"/>
    <cellStyle name="Обычный 2 2 9" xfId="2"/>
    <cellStyle name="Обычный 3 2 6" xfId="1"/>
    <cellStyle name="Обычный_Лист1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apvodhoz@mail.ru" TargetMode="External"/><Relationship Id="rId1" Type="http://schemas.openxmlformats.org/officeDocument/2006/relationships/hyperlink" Target="mailto:zapvodhoz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94"/>
  <sheetViews>
    <sheetView topLeftCell="A10" zoomScaleSheetLayoutView="95" workbookViewId="0">
      <selection activeCell="K91" sqref="K91"/>
    </sheetView>
  </sheetViews>
  <sheetFormatPr defaultRowHeight="15.75"/>
  <cols>
    <col min="1" max="1" width="4.7109375" style="1" customWidth="1"/>
    <col min="2" max="2" width="33.140625" style="1" customWidth="1"/>
    <col min="3" max="3" width="11.5703125" style="1" customWidth="1"/>
    <col min="4" max="4" width="51.7109375" style="1" hidden="1" customWidth="1"/>
    <col min="5" max="6" width="17.42578125" style="32" customWidth="1"/>
    <col min="7" max="7" width="17.42578125" style="43" customWidth="1"/>
    <col min="8" max="8" width="0.140625" style="64" customWidth="1"/>
    <col min="9" max="9" width="11" style="1" customWidth="1"/>
    <col min="10" max="16384" width="9.140625" style="1"/>
  </cols>
  <sheetData>
    <row r="1" spans="1:9" ht="12.75" customHeight="1"/>
    <row r="2" spans="1:9" s="47" customFormat="1" ht="101.25" hidden="1" customHeight="1">
      <c r="E2" s="123"/>
      <c r="F2" s="123"/>
      <c r="G2" s="123"/>
      <c r="H2" s="123"/>
      <c r="I2" s="48"/>
    </row>
    <row r="3" spans="1:9" s="50" customFormat="1" ht="17.25" customHeight="1">
      <c r="A3" s="128" t="s">
        <v>130</v>
      </c>
      <c r="B3" s="128"/>
      <c r="C3" s="128"/>
      <c r="D3" s="128"/>
      <c r="E3" s="128"/>
      <c r="F3" s="128"/>
      <c r="G3" s="128"/>
      <c r="H3" s="128"/>
    </row>
    <row r="4" spans="1:9" s="50" customFormat="1" ht="31.5" customHeight="1">
      <c r="A4" s="127" t="s">
        <v>133</v>
      </c>
      <c r="B4" s="127"/>
      <c r="C4" s="127"/>
      <c r="D4" s="127"/>
      <c r="E4" s="127"/>
      <c r="F4" s="127"/>
      <c r="G4" s="127"/>
      <c r="H4" s="127"/>
    </row>
    <row r="5" spans="1:9" s="50" customFormat="1" ht="11.25" customHeight="1">
      <c r="A5" s="51"/>
      <c r="B5" s="51"/>
      <c r="C5" s="51"/>
      <c r="D5" s="51"/>
      <c r="E5" s="51"/>
      <c r="F5" s="51"/>
      <c r="G5" s="49"/>
      <c r="H5" s="65"/>
    </row>
    <row r="6" spans="1:9" s="53" customFormat="1" ht="19.5" customHeight="1">
      <c r="A6" s="125" t="s">
        <v>162</v>
      </c>
      <c r="B6" s="125"/>
      <c r="C6" s="125"/>
      <c r="D6" s="125"/>
      <c r="E6" s="125"/>
      <c r="F6" s="125"/>
      <c r="G6" s="52"/>
      <c r="H6" s="66"/>
    </row>
    <row r="7" spans="1:9" s="54" customFormat="1" ht="17.25" customHeight="1">
      <c r="A7" s="125" t="s">
        <v>131</v>
      </c>
      <c r="B7" s="125"/>
      <c r="C7" s="125"/>
      <c r="D7" s="125"/>
      <c r="E7" s="125"/>
      <c r="F7" s="125"/>
      <c r="G7" s="52"/>
      <c r="H7" s="66"/>
    </row>
    <row r="8" spans="1:9" s="53" customFormat="1" ht="14.25" customHeight="1">
      <c r="A8" s="126" t="s">
        <v>161</v>
      </c>
      <c r="B8" s="126"/>
      <c r="C8" s="126"/>
      <c r="D8" s="126"/>
      <c r="E8" s="126"/>
      <c r="F8" s="126"/>
      <c r="G8" s="55"/>
      <c r="H8" s="65"/>
    </row>
    <row r="9" spans="1:9" s="53" customFormat="1" ht="22.5" customHeight="1">
      <c r="A9" s="125" t="s">
        <v>132</v>
      </c>
      <c r="B9" s="125"/>
      <c r="C9" s="125"/>
      <c r="D9" s="125"/>
      <c r="E9" s="125"/>
      <c r="F9" s="125"/>
      <c r="G9" s="52"/>
      <c r="H9" s="66"/>
    </row>
    <row r="10" spans="1:9" s="56" customFormat="1" ht="12.75">
      <c r="E10" s="57"/>
      <c r="H10" s="67"/>
    </row>
    <row r="11" spans="1:9" ht="34.5" customHeight="1">
      <c r="A11" s="124" t="s">
        <v>127</v>
      </c>
      <c r="B11" s="124"/>
      <c r="C11" s="124"/>
      <c r="D11" s="124"/>
      <c r="E11" s="124"/>
      <c r="F11" s="124"/>
      <c r="G11" s="124"/>
      <c r="H11" s="124"/>
    </row>
    <row r="12" spans="1:9" ht="63.75" customHeight="1">
      <c r="A12" s="2" t="s">
        <v>0</v>
      </c>
      <c r="B12" s="2" t="s">
        <v>1</v>
      </c>
      <c r="C12" s="2" t="s">
        <v>2</v>
      </c>
      <c r="D12" s="3" t="s">
        <v>125</v>
      </c>
      <c r="E12" s="33" t="s">
        <v>159</v>
      </c>
      <c r="F12" s="78" t="s">
        <v>158</v>
      </c>
      <c r="G12" s="33" t="s">
        <v>128</v>
      </c>
      <c r="H12" s="33" t="s">
        <v>129</v>
      </c>
    </row>
    <row r="13" spans="1:9" ht="47.25">
      <c r="A13" s="4" t="s">
        <v>3</v>
      </c>
      <c r="B13" s="5" t="s">
        <v>4</v>
      </c>
      <c r="C13" s="4" t="s">
        <v>5</v>
      </c>
      <c r="D13" s="6">
        <f>D14+D21+D29+D25+D26+D41</f>
        <v>9288.66</v>
      </c>
      <c r="E13" s="34">
        <f>E14+E21+E29+E25+E26+E41</f>
        <v>9266.76</v>
      </c>
      <c r="F13" s="34">
        <f>F14+F21+F29+F25+F26+F41</f>
        <v>8351.4650000000001</v>
      </c>
      <c r="G13" s="44">
        <f>F13/E13*100</f>
        <v>90.12281530977387</v>
      </c>
      <c r="H13" s="69"/>
      <c r="I13" s="31"/>
    </row>
    <row r="14" spans="1:9" ht="31.5">
      <c r="A14" s="7">
        <v>1</v>
      </c>
      <c r="B14" s="8" t="s">
        <v>6</v>
      </c>
      <c r="C14" s="9" t="s">
        <v>5</v>
      </c>
      <c r="D14" s="10">
        <f>SUM(D15:D20)</f>
        <v>1395.4499999999998</v>
      </c>
      <c r="E14" s="35">
        <f>SUM(E15:E20)</f>
        <v>1420.48</v>
      </c>
      <c r="F14" s="35">
        <f>SUM(F15:F20)</f>
        <v>339.95400000000001</v>
      </c>
      <c r="G14" s="45">
        <f>F14/E14*100</f>
        <v>23.932332732597434</v>
      </c>
      <c r="H14" s="70"/>
    </row>
    <row r="15" spans="1:9" ht="21.75" customHeight="1">
      <c r="A15" s="9" t="s">
        <v>7</v>
      </c>
      <c r="B15" s="8" t="s">
        <v>8</v>
      </c>
      <c r="C15" s="9" t="s">
        <v>5</v>
      </c>
      <c r="D15" s="10">
        <v>224.64</v>
      </c>
      <c r="E15" s="35">
        <v>249.67</v>
      </c>
      <c r="F15" s="35"/>
      <c r="G15" s="45">
        <f>F15/E15*100</f>
        <v>0</v>
      </c>
      <c r="H15" s="71" t="s">
        <v>148</v>
      </c>
    </row>
    <row r="16" spans="1:9" ht="17.25" customHeight="1">
      <c r="A16" s="9" t="s">
        <v>9</v>
      </c>
      <c r="B16" s="8" t="s">
        <v>10</v>
      </c>
      <c r="C16" s="9" t="s">
        <v>5</v>
      </c>
      <c r="D16" s="10">
        <v>769.43</v>
      </c>
      <c r="E16" s="35">
        <v>769.43</v>
      </c>
      <c r="F16" s="35">
        <v>315.55099999999999</v>
      </c>
      <c r="G16" s="45">
        <f t="shared" ref="G16:G79" si="0">F16/E16*100</f>
        <v>41.011008148889438</v>
      </c>
      <c r="H16" s="71" t="s">
        <v>148</v>
      </c>
    </row>
    <row r="17" spans="1:8" s="13" customFormat="1" ht="18.75" customHeight="1">
      <c r="A17" s="9" t="s">
        <v>11</v>
      </c>
      <c r="B17" s="8" t="s">
        <v>12</v>
      </c>
      <c r="C17" s="9" t="s">
        <v>5</v>
      </c>
      <c r="D17" s="12">
        <v>163.77000000000001</v>
      </c>
      <c r="E17" s="35">
        <v>163.77000000000001</v>
      </c>
      <c r="F17" s="79">
        <v>24.402999999999999</v>
      </c>
      <c r="G17" s="45">
        <f t="shared" si="0"/>
        <v>14.900775477804237</v>
      </c>
      <c r="H17" s="70" t="s">
        <v>149</v>
      </c>
    </row>
    <row r="18" spans="1:8">
      <c r="A18" s="9" t="s">
        <v>13</v>
      </c>
      <c r="B18" s="8" t="s">
        <v>14</v>
      </c>
      <c r="C18" s="9" t="s">
        <v>5</v>
      </c>
      <c r="D18" s="10">
        <v>237.61</v>
      </c>
      <c r="E18" s="35">
        <v>237.61</v>
      </c>
      <c r="F18" s="35"/>
      <c r="G18" s="45">
        <f>F18/E18*100</f>
        <v>0</v>
      </c>
      <c r="H18" s="70"/>
    </row>
    <row r="19" spans="1:8" ht="19.5" customHeight="1">
      <c r="A19" s="9" t="s">
        <v>15</v>
      </c>
      <c r="B19" s="8" t="s">
        <v>16</v>
      </c>
      <c r="C19" s="9" t="s">
        <v>5</v>
      </c>
      <c r="D19" s="10"/>
      <c r="E19" s="34"/>
      <c r="F19" s="34"/>
      <c r="G19" s="45"/>
      <c r="H19" s="69"/>
    </row>
    <row r="20" spans="1:8" ht="21" customHeight="1">
      <c r="A20" s="9" t="s">
        <v>17</v>
      </c>
      <c r="B20" s="8" t="s">
        <v>18</v>
      </c>
      <c r="C20" s="9" t="s">
        <v>5</v>
      </c>
      <c r="D20" s="10"/>
      <c r="E20" s="34"/>
      <c r="F20" s="34"/>
      <c r="G20" s="45"/>
      <c r="H20" s="69"/>
    </row>
    <row r="21" spans="1:8" ht="31.5">
      <c r="A21" s="7">
        <v>2</v>
      </c>
      <c r="B21" s="5" t="s">
        <v>19</v>
      </c>
      <c r="C21" s="4" t="s">
        <v>5</v>
      </c>
      <c r="D21" s="6">
        <f>SUM(D22:D24)</f>
        <v>7596.28</v>
      </c>
      <c r="E21" s="34">
        <f>SUM(E22:E24)</f>
        <v>7596.28</v>
      </c>
      <c r="F21" s="34">
        <f>SUM(F22:F24)</f>
        <v>3230.9169999999999</v>
      </c>
      <c r="G21" s="45">
        <f>F21/E21*100</f>
        <v>42.532884517158401</v>
      </c>
      <c r="H21" s="69"/>
    </row>
    <row r="22" spans="1:8" ht="18.75" customHeight="1">
      <c r="A22" s="9" t="s">
        <v>20</v>
      </c>
      <c r="B22" s="8" t="s">
        <v>21</v>
      </c>
      <c r="C22" s="9" t="s">
        <v>5</v>
      </c>
      <c r="D22" s="10">
        <v>6902.57</v>
      </c>
      <c r="E22" s="35">
        <v>6902.57</v>
      </c>
      <c r="F22" s="35">
        <v>2905.982</v>
      </c>
      <c r="G22" s="45">
        <f>F22/E22*100</f>
        <v>42.100000434620725</v>
      </c>
      <c r="H22" s="70"/>
    </row>
    <row r="23" spans="1:8" ht="19.5" customHeight="1">
      <c r="A23" s="9" t="s">
        <v>22</v>
      </c>
      <c r="B23" s="8" t="s">
        <v>150</v>
      </c>
      <c r="C23" s="9" t="s">
        <v>5</v>
      </c>
      <c r="D23" s="10">
        <v>590.16999999999996</v>
      </c>
      <c r="E23" s="35">
        <v>590.16999999999996</v>
      </c>
      <c r="F23" s="35">
        <f>149.413+95.254</f>
        <v>244.66700000000003</v>
      </c>
      <c r="G23" s="45">
        <f t="shared" si="0"/>
        <v>41.457037802667038</v>
      </c>
      <c r="H23" s="70"/>
    </row>
    <row r="24" spans="1:8" ht="30.75" customHeight="1">
      <c r="A24" s="9" t="s">
        <v>24</v>
      </c>
      <c r="B24" s="8" t="s">
        <v>160</v>
      </c>
      <c r="C24" s="9" t="s">
        <v>5</v>
      </c>
      <c r="D24" s="10">
        <v>103.54</v>
      </c>
      <c r="E24" s="35">
        <v>103.54</v>
      </c>
      <c r="F24" s="35">
        <v>80.268000000000001</v>
      </c>
      <c r="G24" s="45">
        <f>F24/E24*100</f>
        <v>77.523662352713913</v>
      </c>
      <c r="H24" s="70" t="s">
        <v>151</v>
      </c>
    </row>
    <row r="25" spans="1:8" s="13" customFormat="1">
      <c r="A25" s="7">
        <v>3</v>
      </c>
      <c r="B25" s="5" t="s">
        <v>25</v>
      </c>
      <c r="C25" s="4" t="s">
        <v>5</v>
      </c>
      <c r="D25" s="15"/>
      <c r="E25" s="34"/>
      <c r="F25" s="34">
        <v>4601.5360000000001</v>
      </c>
      <c r="G25" s="45"/>
      <c r="H25" s="69"/>
    </row>
    <row r="26" spans="1:8">
      <c r="A26" s="7">
        <v>4</v>
      </c>
      <c r="B26" s="8" t="s">
        <v>26</v>
      </c>
      <c r="C26" s="9" t="s">
        <v>5</v>
      </c>
      <c r="D26" s="10"/>
      <c r="E26" s="34"/>
      <c r="F26" s="34"/>
      <c r="G26" s="45"/>
      <c r="H26" s="69"/>
    </row>
    <row r="27" spans="1:8">
      <c r="A27" s="9" t="s">
        <v>27</v>
      </c>
      <c r="B27" s="8" t="s">
        <v>28</v>
      </c>
      <c r="C27" s="9" t="s">
        <v>5</v>
      </c>
      <c r="D27" s="10"/>
      <c r="E27" s="34"/>
      <c r="F27" s="34"/>
      <c r="G27" s="45"/>
      <c r="H27" s="69"/>
    </row>
    <row r="28" spans="1:8">
      <c r="A28" s="9" t="s">
        <v>29</v>
      </c>
      <c r="B28" s="8" t="s">
        <v>30</v>
      </c>
      <c r="C28" s="9" t="s">
        <v>5</v>
      </c>
      <c r="D28" s="10"/>
      <c r="E28" s="34"/>
      <c r="F28" s="34"/>
      <c r="G28" s="45"/>
      <c r="H28" s="69"/>
    </row>
    <row r="29" spans="1:8" ht="31.5">
      <c r="A29" s="7">
        <v>5</v>
      </c>
      <c r="B29" s="5" t="s">
        <v>31</v>
      </c>
      <c r="C29" s="4" t="s">
        <v>5</v>
      </c>
      <c r="D29" s="6">
        <f>SUM(D31:D40)</f>
        <v>296.93</v>
      </c>
      <c r="E29" s="34">
        <f>SUM(E31:E40)</f>
        <v>250</v>
      </c>
      <c r="F29" s="34">
        <f>SUM(F31:F40)</f>
        <v>179.05799999999999</v>
      </c>
      <c r="G29" s="45">
        <f t="shared" si="0"/>
        <v>71.623199999999997</v>
      </c>
      <c r="H29" s="69"/>
    </row>
    <row r="30" spans="1:8" ht="47.25">
      <c r="A30" s="16" t="s">
        <v>32</v>
      </c>
      <c r="B30" s="8" t="s">
        <v>33</v>
      </c>
      <c r="C30" s="9" t="s">
        <v>5</v>
      </c>
      <c r="D30" s="10"/>
      <c r="E30" s="34"/>
      <c r="F30" s="34"/>
      <c r="G30" s="45"/>
      <c r="H30" s="69"/>
    </row>
    <row r="31" spans="1:8" ht="63">
      <c r="A31" s="7" t="s">
        <v>34</v>
      </c>
      <c r="B31" s="8" t="s">
        <v>35</v>
      </c>
      <c r="C31" s="9" t="s">
        <v>5</v>
      </c>
      <c r="D31" s="10"/>
      <c r="E31" s="34"/>
      <c r="F31" s="34"/>
      <c r="G31" s="45"/>
      <c r="H31" s="69"/>
    </row>
    <row r="32" spans="1:8" ht="38.25" customHeight="1">
      <c r="A32" s="7" t="s">
        <v>36</v>
      </c>
      <c r="B32" s="8" t="s">
        <v>37</v>
      </c>
      <c r="C32" s="9" t="s">
        <v>5</v>
      </c>
      <c r="D32" s="10">
        <v>296.93</v>
      </c>
      <c r="E32" s="35">
        <v>250</v>
      </c>
      <c r="F32" s="35">
        <f>12.56+166.498</f>
        <v>179.05799999999999</v>
      </c>
      <c r="G32" s="45">
        <f t="shared" si="0"/>
        <v>71.623199999999997</v>
      </c>
      <c r="H32" s="77" t="s">
        <v>154</v>
      </c>
    </row>
    <row r="33" spans="1:8" ht="63">
      <c r="A33" s="7" t="s">
        <v>38</v>
      </c>
      <c r="B33" s="8" t="s">
        <v>39</v>
      </c>
      <c r="C33" s="9" t="s">
        <v>5</v>
      </c>
      <c r="D33" s="10"/>
      <c r="E33" s="34"/>
      <c r="F33" s="34"/>
      <c r="G33" s="45"/>
      <c r="H33" s="69"/>
    </row>
    <row r="34" spans="1:8" ht="31.5">
      <c r="A34" s="7" t="s">
        <v>40</v>
      </c>
      <c r="B34" s="8" t="s">
        <v>41</v>
      </c>
      <c r="C34" s="9" t="s">
        <v>5</v>
      </c>
      <c r="D34" s="10"/>
      <c r="E34" s="34"/>
      <c r="F34" s="34"/>
      <c r="G34" s="45"/>
      <c r="H34" s="69"/>
    </row>
    <row r="35" spans="1:8">
      <c r="A35" s="7" t="s">
        <v>42</v>
      </c>
      <c r="B35" s="8" t="s">
        <v>43</v>
      </c>
      <c r="C35" s="9" t="s">
        <v>5</v>
      </c>
      <c r="D35" s="10"/>
      <c r="E35" s="34"/>
      <c r="F35" s="34"/>
      <c r="G35" s="45"/>
      <c r="H35" s="69"/>
    </row>
    <row r="36" spans="1:8">
      <c r="A36" s="7" t="s">
        <v>44</v>
      </c>
      <c r="B36" s="8" t="s">
        <v>45</v>
      </c>
      <c r="C36" s="9" t="s">
        <v>5</v>
      </c>
      <c r="D36" s="10"/>
      <c r="E36" s="34"/>
      <c r="F36" s="34"/>
      <c r="G36" s="45"/>
      <c r="H36" s="69"/>
    </row>
    <row r="37" spans="1:8">
      <c r="A37" s="7" t="s">
        <v>46</v>
      </c>
      <c r="B37" s="8" t="s">
        <v>47</v>
      </c>
      <c r="C37" s="9" t="s">
        <v>5</v>
      </c>
      <c r="D37" s="10"/>
      <c r="E37" s="34"/>
      <c r="F37" s="34"/>
      <c r="G37" s="45"/>
      <c r="H37" s="69"/>
    </row>
    <row r="38" spans="1:8">
      <c r="A38" s="7" t="s">
        <v>48</v>
      </c>
      <c r="B38" s="8" t="s">
        <v>126</v>
      </c>
      <c r="C38" s="9" t="s">
        <v>5</v>
      </c>
      <c r="D38" s="10"/>
      <c r="E38" s="34"/>
      <c r="F38" s="34"/>
      <c r="G38" s="45"/>
      <c r="H38" s="69"/>
    </row>
    <row r="39" spans="1:8" s="13" customFormat="1">
      <c r="A39" s="7" t="s">
        <v>49</v>
      </c>
      <c r="B39" s="8" t="s">
        <v>50</v>
      </c>
      <c r="C39" s="9" t="s">
        <v>5</v>
      </c>
      <c r="D39" s="12"/>
      <c r="E39" s="34"/>
      <c r="F39" s="34"/>
      <c r="G39" s="45"/>
      <c r="H39" s="69"/>
    </row>
    <row r="40" spans="1:8" ht="31.5">
      <c r="A40" s="7" t="s">
        <v>51</v>
      </c>
      <c r="B40" s="8" t="s">
        <v>52</v>
      </c>
      <c r="C40" s="9" t="s">
        <v>5</v>
      </c>
      <c r="D40" s="10"/>
      <c r="E40" s="34"/>
      <c r="F40" s="34"/>
      <c r="G40" s="45"/>
      <c r="H40" s="69"/>
    </row>
    <row r="41" spans="1:8" ht="31.5">
      <c r="A41" s="7">
        <v>6</v>
      </c>
      <c r="B41" s="5" t="s">
        <v>53</v>
      </c>
      <c r="C41" s="4" t="s">
        <v>5</v>
      </c>
      <c r="D41" s="6">
        <f>SUM(D42:D50)</f>
        <v>0</v>
      </c>
      <c r="E41" s="34">
        <f>SUM(E42:E50)</f>
        <v>0</v>
      </c>
      <c r="F41" s="34">
        <f>SUM(F42:F50)</f>
        <v>0</v>
      </c>
      <c r="G41" s="45"/>
      <c r="H41" s="69"/>
    </row>
    <row r="42" spans="1:8">
      <c r="A42" s="9" t="s">
        <v>54</v>
      </c>
      <c r="B42" s="8" t="s">
        <v>55</v>
      </c>
      <c r="C42" s="9"/>
      <c r="D42" s="10"/>
      <c r="E42" s="35"/>
      <c r="F42" s="35"/>
      <c r="G42" s="45"/>
      <c r="H42" s="70"/>
    </row>
    <row r="43" spans="1:8" s="13" customFormat="1" ht="21.75" customHeight="1">
      <c r="A43" s="9" t="s">
        <v>56</v>
      </c>
      <c r="B43" s="8" t="s">
        <v>57</v>
      </c>
      <c r="C43" s="9"/>
      <c r="D43" s="12"/>
      <c r="E43" s="35"/>
      <c r="F43" s="35"/>
      <c r="G43" s="45"/>
      <c r="H43" s="70"/>
    </row>
    <row r="44" spans="1:8" ht="47.25">
      <c r="A44" s="9" t="s">
        <v>58</v>
      </c>
      <c r="B44" s="8" t="s">
        <v>59</v>
      </c>
      <c r="C44" s="9"/>
      <c r="D44" s="10"/>
      <c r="E44" s="35"/>
      <c r="F44" s="35"/>
      <c r="G44" s="45"/>
      <c r="H44" s="70"/>
    </row>
    <row r="45" spans="1:8" ht="63">
      <c r="A45" s="9" t="s">
        <v>60</v>
      </c>
      <c r="B45" s="8" t="s">
        <v>61</v>
      </c>
      <c r="C45" s="9"/>
      <c r="D45" s="10"/>
      <c r="E45" s="35"/>
      <c r="F45" s="35"/>
      <c r="G45" s="45"/>
      <c r="H45" s="70"/>
    </row>
    <row r="46" spans="1:8">
      <c r="A46" s="9" t="s">
        <v>62</v>
      </c>
      <c r="B46" s="8" t="s">
        <v>63</v>
      </c>
      <c r="C46" s="9" t="s">
        <v>5</v>
      </c>
      <c r="D46" s="10"/>
      <c r="E46" s="35"/>
      <c r="F46" s="35"/>
      <c r="G46" s="45"/>
      <c r="H46" s="70"/>
    </row>
    <row r="47" spans="1:8">
      <c r="A47" s="9" t="s">
        <v>64</v>
      </c>
      <c r="B47" s="8" t="s">
        <v>65</v>
      </c>
      <c r="C47" s="9" t="s">
        <v>5</v>
      </c>
      <c r="D47" s="10"/>
      <c r="E47" s="35"/>
      <c r="F47" s="35"/>
      <c r="G47" s="45"/>
      <c r="H47" s="70"/>
    </row>
    <row r="48" spans="1:8">
      <c r="A48" s="9" t="s">
        <v>66</v>
      </c>
      <c r="B48" s="8" t="s">
        <v>67</v>
      </c>
      <c r="C48" s="9" t="s">
        <v>5</v>
      </c>
      <c r="D48" s="10"/>
      <c r="E48" s="35"/>
      <c r="F48" s="35"/>
      <c r="G48" s="45"/>
      <c r="H48" s="70"/>
    </row>
    <row r="49" spans="1:9">
      <c r="A49" s="9" t="s">
        <v>68</v>
      </c>
      <c r="B49" s="8" t="s">
        <v>69</v>
      </c>
      <c r="C49" s="9" t="s">
        <v>5</v>
      </c>
      <c r="D49" s="10"/>
      <c r="E49" s="34"/>
      <c r="F49" s="34"/>
      <c r="G49" s="45"/>
      <c r="H49" s="69"/>
    </row>
    <row r="50" spans="1:9">
      <c r="A50" s="9" t="s">
        <v>70</v>
      </c>
      <c r="B50" s="8" t="s">
        <v>71</v>
      </c>
      <c r="C50" s="9" t="s">
        <v>5</v>
      </c>
      <c r="D50" s="10"/>
      <c r="E50" s="36"/>
      <c r="F50" s="36"/>
      <c r="G50" s="45"/>
      <c r="H50" s="72"/>
    </row>
    <row r="51" spans="1:9">
      <c r="A51" s="4" t="s">
        <v>72</v>
      </c>
      <c r="B51" s="5" t="s">
        <v>73</v>
      </c>
      <c r="C51" s="4" t="s">
        <v>5</v>
      </c>
      <c r="D51" s="17">
        <f>D52+D78</f>
        <v>1761.5700000000002</v>
      </c>
      <c r="E51" s="37">
        <f>E52+E72+E78</f>
        <v>1783.4699999999998</v>
      </c>
      <c r="F51" s="37">
        <f>F52+F72+F78</f>
        <v>1119.7670000000001</v>
      </c>
      <c r="G51" s="45">
        <f t="shared" si="0"/>
        <v>62.785861270444713</v>
      </c>
      <c r="H51" s="68"/>
      <c r="I51" s="31"/>
    </row>
    <row r="52" spans="1:9" ht="31.5">
      <c r="A52" s="7">
        <v>7</v>
      </c>
      <c r="B52" s="8" t="s">
        <v>74</v>
      </c>
      <c r="C52" s="9" t="s">
        <v>5</v>
      </c>
      <c r="D52" s="18">
        <f>SUM(D53:D72)</f>
        <v>1761.5700000000002</v>
      </c>
      <c r="E52" s="38">
        <f>SUM(E53:E71)</f>
        <v>1383.4699999999998</v>
      </c>
      <c r="F52" s="38">
        <f>SUM(F53:F71)</f>
        <v>912.58600000000001</v>
      </c>
      <c r="G52" s="45">
        <f t="shared" si="0"/>
        <v>65.963555407779012</v>
      </c>
      <c r="H52" s="73"/>
    </row>
    <row r="53" spans="1:9">
      <c r="A53" s="9" t="s">
        <v>75</v>
      </c>
      <c r="B53" s="8" t="s">
        <v>8</v>
      </c>
      <c r="C53" s="9" t="s">
        <v>5</v>
      </c>
      <c r="D53" s="10"/>
      <c r="E53" s="34"/>
      <c r="F53" s="34"/>
      <c r="G53" s="45"/>
      <c r="H53" s="69"/>
    </row>
    <row r="54" spans="1:9">
      <c r="A54" s="9" t="s">
        <v>76</v>
      </c>
      <c r="B54" s="8" t="s">
        <v>10</v>
      </c>
      <c r="C54" s="9" t="s">
        <v>5</v>
      </c>
      <c r="D54" s="10"/>
      <c r="E54" s="34"/>
      <c r="F54" s="34"/>
      <c r="G54" s="45"/>
      <c r="H54" s="69"/>
    </row>
    <row r="55" spans="1:9">
      <c r="A55" s="9" t="s">
        <v>77</v>
      </c>
      <c r="B55" s="8" t="s">
        <v>12</v>
      </c>
      <c r="C55" s="9" t="s">
        <v>5</v>
      </c>
      <c r="D55" s="10"/>
      <c r="E55" s="34"/>
      <c r="F55" s="34"/>
      <c r="G55" s="45"/>
      <c r="H55" s="69"/>
    </row>
    <row r="56" spans="1:9">
      <c r="A56" s="9" t="s">
        <v>78</v>
      </c>
      <c r="B56" s="8" t="s">
        <v>14</v>
      </c>
      <c r="C56" s="9" t="s">
        <v>5</v>
      </c>
      <c r="D56" s="10"/>
      <c r="E56" s="34"/>
      <c r="F56" s="34"/>
      <c r="G56" s="45"/>
      <c r="H56" s="69"/>
    </row>
    <row r="57" spans="1:9">
      <c r="A57" s="9" t="s">
        <v>79</v>
      </c>
      <c r="B57" s="8" t="s">
        <v>16</v>
      </c>
      <c r="C57" s="9" t="s">
        <v>5</v>
      </c>
      <c r="D57" s="10"/>
      <c r="E57" s="34"/>
      <c r="F57" s="34"/>
      <c r="G57" s="45"/>
      <c r="H57" s="69"/>
    </row>
    <row r="58" spans="1:9">
      <c r="A58" s="9" t="s">
        <v>80</v>
      </c>
      <c r="B58" s="8" t="s">
        <v>18</v>
      </c>
      <c r="C58" s="9" t="s">
        <v>5</v>
      </c>
      <c r="D58" s="10"/>
      <c r="E58" s="34"/>
      <c r="F58" s="34"/>
      <c r="G58" s="45"/>
      <c r="H58" s="69"/>
    </row>
    <row r="59" spans="1:9" ht="31.5">
      <c r="A59" s="9" t="s">
        <v>81</v>
      </c>
      <c r="B59" s="8" t="s">
        <v>82</v>
      </c>
      <c r="C59" s="9" t="s">
        <v>5</v>
      </c>
      <c r="D59" s="10"/>
      <c r="E59" s="34"/>
      <c r="F59" s="34"/>
      <c r="G59" s="45"/>
      <c r="H59" s="69"/>
    </row>
    <row r="60" spans="1:9">
      <c r="A60" s="9" t="s">
        <v>83</v>
      </c>
      <c r="B60" s="8" t="s">
        <v>23</v>
      </c>
      <c r="C60" s="9" t="s">
        <v>5</v>
      </c>
      <c r="D60" s="10"/>
      <c r="E60" s="34"/>
      <c r="F60" s="34"/>
      <c r="G60" s="45"/>
      <c r="H60" s="69"/>
    </row>
    <row r="61" spans="1:9">
      <c r="A61" s="9" t="s">
        <v>84</v>
      </c>
      <c r="B61" s="8" t="s">
        <v>85</v>
      </c>
      <c r="C61" s="9" t="s">
        <v>5</v>
      </c>
      <c r="D61" s="10"/>
      <c r="E61" s="34"/>
      <c r="F61" s="34"/>
      <c r="G61" s="45"/>
      <c r="H61" s="69"/>
    </row>
    <row r="62" spans="1:9" ht="21" customHeight="1">
      <c r="A62" s="9" t="s">
        <v>86</v>
      </c>
      <c r="B62" s="8" t="s">
        <v>25</v>
      </c>
      <c r="C62" s="9" t="s">
        <v>5</v>
      </c>
      <c r="D62" s="10"/>
      <c r="E62" s="34"/>
      <c r="F62" s="34"/>
      <c r="G62" s="45"/>
      <c r="H62" s="69"/>
    </row>
    <row r="63" spans="1:9" s="13" customFormat="1" ht="24" customHeight="1">
      <c r="A63" s="9" t="s">
        <v>87</v>
      </c>
      <c r="B63" s="8" t="s">
        <v>67</v>
      </c>
      <c r="C63" s="9" t="s">
        <v>5</v>
      </c>
      <c r="D63" s="12"/>
      <c r="E63" s="35"/>
      <c r="F63" s="35">
        <v>3.75</v>
      </c>
      <c r="G63" s="45"/>
      <c r="H63" s="70"/>
    </row>
    <row r="64" spans="1:9" s="13" customFormat="1" ht="25.5" customHeight="1">
      <c r="A64" s="9" t="s">
        <v>88</v>
      </c>
      <c r="B64" s="8" t="s">
        <v>43</v>
      </c>
      <c r="C64" s="9" t="s">
        <v>5</v>
      </c>
      <c r="D64" s="19">
        <v>147.61000000000001</v>
      </c>
      <c r="E64" s="39">
        <v>54</v>
      </c>
      <c r="F64" s="39">
        <v>9.9109999999999996</v>
      </c>
      <c r="G64" s="45">
        <f t="shared" si="0"/>
        <v>18.353703703703701</v>
      </c>
      <c r="H64" s="70" t="s">
        <v>152</v>
      </c>
    </row>
    <row r="65" spans="1:8" s="13" customFormat="1" ht="21.75" customHeight="1">
      <c r="A65" s="9" t="s">
        <v>89</v>
      </c>
      <c r="B65" s="8" t="s">
        <v>65</v>
      </c>
      <c r="C65" s="9" t="s">
        <v>5</v>
      </c>
      <c r="D65" s="19">
        <v>305.63</v>
      </c>
      <c r="E65" s="39">
        <v>107.41</v>
      </c>
      <c r="F65" s="39">
        <f>47.25+89.95+29.069</f>
        <v>166.26899999999998</v>
      </c>
      <c r="G65" s="45">
        <f>F65/E65*100</f>
        <v>154.79843589982309</v>
      </c>
      <c r="H65" s="70"/>
    </row>
    <row r="66" spans="1:8" ht="21" customHeight="1">
      <c r="A66" s="9" t="s">
        <v>90</v>
      </c>
      <c r="B66" s="8" t="s">
        <v>55</v>
      </c>
      <c r="C66" s="9" t="s">
        <v>5</v>
      </c>
      <c r="D66" s="20"/>
      <c r="E66" s="39"/>
      <c r="F66" s="39"/>
      <c r="G66" s="45"/>
      <c r="H66" s="70"/>
    </row>
    <row r="67" spans="1:8" s="13" customFormat="1" ht="47.25" customHeight="1">
      <c r="A67" s="9" t="s">
        <v>91</v>
      </c>
      <c r="B67" s="8" t="s">
        <v>92</v>
      </c>
      <c r="C67" s="9" t="s">
        <v>5</v>
      </c>
      <c r="D67" s="19">
        <v>369.37</v>
      </c>
      <c r="E67" s="39">
        <v>369.37</v>
      </c>
      <c r="F67" s="39">
        <f>29.15+429.292+2.5</f>
        <v>460.94199999999995</v>
      </c>
      <c r="G67" s="45">
        <f t="shared" si="0"/>
        <v>124.79140157565583</v>
      </c>
      <c r="H67" s="63" t="s">
        <v>155</v>
      </c>
    </row>
    <row r="68" spans="1:8" ht="19.5" customHeight="1">
      <c r="A68" s="9" t="s">
        <v>93</v>
      </c>
      <c r="B68" s="8" t="s">
        <v>94</v>
      </c>
      <c r="C68" s="9" t="s">
        <v>5</v>
      </c>
      <c r="D68" s="10"/>
      <c r="E68" s="35"/>
      <c r="F68" s="35"/>
      <c r="G68" s="45"/>
      <c r="H68" s="70"/>
    </row>
    <row r="69" spans="1:8" ht="24" customHeight="1">
      <c r="A69" s="9" t="s">
        <v>95</v>
      </c>
      <c r="B69" s="8" t="s">
        <v>96</v>
      </c>
      <c r="C69" s="9" t="s">
        <v>5</v>
      </c>
      <c r="D69" s="10">
        <v>122.57</v>
      </c>
      <c r="E69" s="35">
        <v>122.57</v>
      </c>
      <c r="F69" s="35"/>
      <c r="G69" s="45">
        <f t="shared" si="0"/>
        <v>0</v>
      </c>
      <c r="H69" s="70"/>
    </row>
    <row r="70" spans="1:8" ht="24" customHeight="1">
      <c r="A70" s="9" t="s">
        <v>97</v>
      </c>
      <c r="B70" s="8" t="s">
        <v>98</v>
      </c>
      <c r="C70" s="9" t="s">
        <v>5</v>
      </c>
      <c r="D70" s="10">
        <v>12</v>
      </c>
      <c r="E70" s="35">
        <v>15</v>
      </c>
      <c r="F70" s="35"/>
      <c r="G70" s="45">
        <f t="shared" si="0"/>
        <v>0</v>
      </c>
      <c r="H70" s="70"/>
    </row>
    <row r="71" spans="1:8" s="13" customFormat="1" ht="18.75" customHeight="1">
      <c r="A71" s="9" t="s">
        <v>99</v>
      </c>
      <c r="B71" s="8" t="s">
        <v>100</v>
      </c>
      <c r="C71" s="9" t="s">
        <v>5</v>
      </c>
      <c r="D71" s="12">
        <v>652</v>
      </c>
      <c r="E71" s="35">
        <v>715.12</v>
      </c>
      <c r="F71" s="35">
        <f>35.038+236.676</f>
        <v>271.714</v>
      </c>
      <c r="G71" s="45">
        <f t="shared" si="0"/>
        <v>37.99558116120371</v>
      </c>
      <c r="H71" s="76" t="s">
        <v>156</v>
      </c>
    </row>
    <row r="72" spans="1:8" ht="31.5">
      <c r="A72" s="21" t="s">
        <v>101</v>
      </c>
      <c r="B72" s="5" t="s">
        <v>102</v>
      </c>
      <c r="C72" s="4" t="s">
        <v>5</v>
      </c>
      <c r="D72" s="17">
        <f>SUM(D73:D77)</f>
        <v>152.38999999999999</v>
      </c>
      <c r="E72" s="37">
        <f>SUM(E73:E77)</f>
        <v>400</v>
      </c>
      <c r="F72" s="37">
        <f>SUM(F73:F77)</f>
        <v>207.18100000000001</v>
      </c>
      <c r="G72" s="45">
        <f t="shared" si="0"/>
        <v>51.795250000000003</v>
      </c>
      <c r="H72" s="68"/>
    </row>
    <row r="73" spans="1:8" ht="23.25" customHeight="1">
      <c r="A73" s="21" t="s">
        <v>103</v>
      </c>
      <c r="B73" s="8" t="s">
        <v>104</v>
      </c>
      <c r="C73" s="9" t="s">
        <v>5</v>
      </c>
      <c r="D73" s="10">
        <v>20</v>
      </c>
      <c r="E73" s="35">
        <v>15</v>
      </c>
      <c r="F73" s="35">
        <v>7.2519999999999998</v>
      </c>
      <c r="G73" s="45">
        <f>F73/E73*100</f>
        <v>48.346666666666664</v>
      </c>
      <c r="H73" s="70" t="s">
        <v>153</v>
      </c>
    </row>
    <row r="74" spans="1:8" ht="22.5" customHeight="1">
      <c r="A74" s="21" t="s">
        <v>105</v>
      </c>
      <c r="B74" s="14" t="s">
        <v>106</v>
      </c>
      <c r="C74" s="9" t="s">
        <v>5</v>
      </c>
      <c r="D74" s="10"/>
      <c r="E74" s="35"/>
      <c r="F74" s="35"/>
      <c r="G74" s="45"/>
      <c r="H74" s="70"/>
    </row>
    <row r="75" spans="1:8" ht="31.5">
      <c r="A75" s="21" t="s">
        <v>107</v>
      </c>
      <c r="B75" s="8" t="s">
        <v>108</v>
      </c>
      <c r="C75" s="9" t="s">
        <v>5</v>
      </c>
      <c r="D75" s="12">
        <v>22</v>
      </c>
      <c r="E75" s="35"/>
      <c r="F75" s="35"/>
      <c r="G75" s="45"/>
      <c r="H75" s="70"/>
    </row>
    <row r="76" spans="1:8" s="13" customFormat="1" ht="27" customHeight="1">
      <c r="A76" s="21" t="s">
        <v>109</v>
      </c>
      <c r="B76" s="8" t="s">
        <v>110</v>
      </c>
      <c r="C76" s="9" t="s">
        <v>5</v>
      </c>
      <c r="D76" s="12">
        <v>94.39</v>
      </c>
      <c r="E76" s="35">
        <v>370</v>
      </c>
      <c r="F76" s="35">
        <f>5.472+31.457+157.5</f>
        <v>194.429</v>
      </c>
      <c r="G76" s="45">
        <f t="shared" si="0"/>
        <v>52.548378378378381</v>
      </c>
      <c r="H76" s="70" t="s">
        <v>157</v>
      </c>
    </row>
    <row r="77" spans="1:8" ht="22.5" customHeight="1">
      <c r="A77" s="21" t="s">
        <v>111</v>
      </c>
      <c r="B77" s="8" t="s">
        <v>112</v>
      </c>
      <c r="C77" s="9" t="s">
        <v>5</v>
      </c>
      <c r="D77" s="12">
        <v>16</v>
      </c>
      <c r="E77" s="35">
        <v>15</v>
      </c>
      <c r="F77" s="35">
        <v>5.5</v>
      </c>
      <c r="G77" s="45">
        <f t="shared" si="0"/>
        <v>36.666666666666664</v>
      </c>
      <c r="H77" s="70"/>
    </row>
    <row r="78" spans="1:8" ht="28.5" hidden="1" customHeight="1">
      <c r="A78" s="21"/>
      <c r="B78" s="8" t="s">
        <v>113</v>
      </c>
      <c r="C78" s="9" t="s">
        <v>5</v>
      </c>
      <c r="D78" s="10"/>
      <c r="E78" s="34"/>
      <c r="F78" s="34"/>
      <c r="G78" s="45"/>
      <c r="H78" s="69"/>
    </row>
    <row r="79" spans="1:8">
      <c r="A79" s="4" t="s">
        <v>114</v>
      </c>
      <c r="B79" s="5" t="s">
        <v>115</v>
      </c>
      <c r="C79" s="4" t="s">
        <v>5</v>
      </c>
      <c r="D79" s="17">
        <f>D51+D13</f>
        <v>11050.23</v>
      </c>
      <c r="E79" s="37">
        <f>E51+E13</f>
        <v>11050.23</v>
      </c>
      <c r="F79" s="37">
        <f>F51+F13</f>
        <v>9471.232</v>
      </c>
      <c r="G79" s="45">
        <f t="shared" si="0"/>
        <v>85.710722763236603</v>
      </c>
      <c r="H79" s="68"/>
    </row>
    <row r="80" spans="1:8">
      <c r="A80" s="4" t="s">
        <v>116</v>
      </c>
      <c r="B80" s="5" t="s">
        <v>117</v>
      </c>
      <c r="C80" s="4" t="s">
        <v>5</v>
      </c>
      <c r="D80" s="10">
        <f>D81-D79</f>
        <v>0</v>
      </c>
      <c r="E80" s="35">
        <f>E81-E79</f>
        <v>0</v>
      </c>
      <c r="F80" s="35">
        <f>F81-F79</f>
        <v>-6994.232</v>
      </c>
      <c r="G80" s="45"/>
      <c r="H80" s="70"/>
    </row>
    <row r="81" spans="1:257">
      <c r="A81" s="4" t="s">
        <v>118</v>
      </c>
      <c r="B81" s="5" t="s">
        <v>119</v>
      </c>
      <c r="C81" s="4" t="s">
        <v>5</v>
      </c>
      <c r="D81" s="22">
        <v>11050.23</v>
      </c>
      <c r="E81" s="40">
        <v>11050.23</v>
      </c>
      <c r="F81" s="40">
        <v>2477</v>
      </c>
      <c r="G81" s="45">
        <f t="shared" ref="G81:G82" si="1">F81/E81*100</f>
        <v>22.41582301906838</v>
      </c>
      <c r="H81" s="68"/>
    </row>
    <row r="82" spans="1:257">
      <c r="A82" s="4" t="s">
        <v>120</v>
      </c>
      <c r="B82" s="23" t="s">
        <v>121</v>
      </c>
      <c r="C82" s="4" t="s">
        <v>122</v>
      </c>
      <c r="D82" s="24">
        <v>6600</v>
      </c>
      <c r="E82" s="40">
        <v>6600</v>
      </c>
      <c r="F82" s="40">
        <v>1501</v>
      </c>
      <c r="G82" s="45">
        <f t="shared" si="1"/>
        <v>22.742424242424242</v>
      </c>
      <c r="H82" s="68"/>
    </row>
    <row r="83" spans="1:257">
      <c r="A83" s="4" t="s">
        <v>123</v>
      </c>
      <c r="B83" s="25" t="s">
        <v>124</v>
      </c>
      <c r="C83" s="11"/>
      <c r="D83" s="26">
        <f>D81/D82</f>
        <v>1.6742772727272726</v>
      </c>
      <c r="E83" s="41">
        <f>E81/E82</f>
        <v>1.6742772727272726</v>
      </c>
      <c r="F83" s="41">
        <f>F81/F82</f>
        <v>1.6502331778814123</v>
      </c>
      <c r="G83" s="45"/>
      <c r="H83" s="74"/>
    </row>
    <row r="84" spans="1:257" s="29" customFormat="1" ht="8.25" customHeight="1">
      <c r="A84" s="27"/>
      <c r="B84" s="28"/>
      <c r="D84" s="30"/>
      <c r="E84" s="42"/>
      <c r="F84" s="42"/>
      <c r="G84" s="46"/>
      <c r="H84" s="42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</row>
    <row r="86" spans="1:257" s="47" customFormat="1" ht="15" customHeight="1">
      <c r="A86" s="58" t="s">
        <v>134</v>
      </c>
      <c r="B86" s="58"/>
      <c r="C86" s="58"/>
      <c r="D86" s="58" t="s">
        <v>135</v>
      </c>
      <c r="E86" s="58" t="s">
        <v>135</v>
      </c>
      <c r="F86" s="58"/>
      <c r="G86" s="58"/>
      <c r="H86" s="75"/>
    </row>
    <row r="87" spans="1:257" s="47" customFormat="1" ht="18.75" customHeight="1">
      <c r="A87" s="58" t="s">
        <v>136</v>
      </c>
      <c r="B87" s="58"/>
      <c r="C87" s="58"/>
      <c r="D87" s="58" t="s">
        <v>137</v>
      </c>
      <c r="E87" s="58" t="s">
        <v>163</v>
      </c>
      <c r="F87" s="58"/>
      <c r="G87" s="58"/>
      <c r="H87" s="75"/>
    </row>
    <row r="88" spans="1:257" s="47" customFormat="1" ht="16.5" customHeight="1">
      <c r="A88" s="58" t="s">
        <v>138</v>
      </c>
      <c r="B88" s="58"/>
      <c r="C88" s="58"/>
      <c r="D88" s="60">
        <v>77112308985</v>
      </c>
      <c r="E88" s="60">
        <v>77112308985</v>
      </c>
      <c r="F88" s="58"/>
      <c r="G88" s="58"/>
      <c r="H88" s="75"/>
    </row>
    <row r="89" spans="1:257" s="47" customFormat="1" ht="17.25" customHeight="1">
      <c r="A89" s="58" t="s">
        <v>139</v>
      </c>
      <c r="B89" s="58"/>
      <c r="C89" s="58"/>
      <c r="D89" s="58" t="s">
        <v>140</v>
      </c>
      <c r="E89" s="58" t="s">
        <v>140</v>
      </c>
      <c r="F89" s="58"/>
      <c r="G89" s="58"/>
      <c r="H89" s="75"/>
    </row>
    <row r="90" spans="1:257" s="47" customFormat="1" ht="17.25" customHeight="1">
      <c r="A90" s="58" t="s">
        <v>141</v>
      </c>
      <c r="B90" s="58"/>
      <c r="C90" s="58"/>
      <c r="D90" s="58" t="s">
        <v>142</v>
      </c>
      <c r="E90" s="58" t="s">
        <v>164</v>
      </c>
      <c r="F90" s="58"/>
      <c r="G90" s="58"/>
      <c r="H90" s="75"/>
    </row>
    <row r="91" spans="1:257" s="47" customFormat="1" ht="31.5" customHeight="1">
      <c r="A91" s="58" t="s">
        <v>143</v>
      </c>
      <c r="B91" s="58"/>
      <c r="C91" s="58"/>
      <c r="D91" s="58" t="s">
        <v>144</v>
      </c>
      <c r="E91" s="58" t="s">
        <v>144</v>
      </c>
      <c r="F91" s="58"/>
      <c r="G91" s="58"/>
      <c r="H91" s="75"/>
    </row>
    <row r="92" spans="1:257" s="47" customFormat="1" ht="13.5" customHeight="1">
      <c r="A92" s="61" t="s">
        <v>145</v>
      </c>
      <c r="B92" s="62"/>
      <c r="C92" s="62"/>
      <c r="D92" s="50"/>
      <c r="E92" s="59"/>
      <c r="F92" s="59"/>
      <c r="H92" s="75"/>
    </row>
    <row r="93" spans="1:257" s="47" customFormat="1" ht="15.75" customHeight="1">
      <c r="A93" s="58" t="s">
        <v>146</v>
      </c>
      <c r="B93" s="62"/>
      <c r="C93" s="62"/>
      <c r="D93" s="62"/>
      <c r="E93" s="59"/>
      <c r="F93" s="59"/>
      <c r="H93" s="75"/>
    </row>
    <row r="94" spans="1:257" s="47" customFormat="1" ht="15.75" customHeight="1">
      <c r="A94" s="58" t="s">
        <v>147</v>
      </c>
      <c r="B94" s="62"/>
      <c r="C94" s="62"/>
      <c r="D94" s="62"/>
      <c r="E94" s="59"/>
      <c r="F94" s="59"/>
      <c r="H94" s="75"/>
    </row>
  </sheetData>
  <mergeCells count="8">
    <mergeCell ref="E2:H2"/>
    <mergeCell ref="A11:H11"/>
    <mergeCell ref="A6:F6"/>
    <mergeCell ref="A7:F7"/>
    <mergeCell ref="A8:F8"/>
    <mergeCell ref="A9:F9"/>
    <mergeCell ref="A4:H4"/>
    <mergeCell ref="A3:H3"/>
  </mergeCells>
  <hyperlinks>
    <hyperlink ref="D89" r:id="rId1"/>
    <hyperlink ref="E89" r:id="rId2"/>
  </hyperlinks>
  <pageMargins left="0.19685039370078741" right="0.11811023622047245" top="0.15748031496062992" bottom="0.19685039370078741" header="0.31496062992125984" footer="0.31496062992125984"/>
  <pageSetup paperSize="9" scale="65" fitToHeight="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6"/>
  <sheetViews>
    <sheetView tabSelected="1" topLeftCell="A13" workbookViewId="0">
      <selection activeCell="E6" sqref="E6"/>
    </sheetView>
  </sheetViews>
  <sheetFormatPr defaultRowHeight="12.75"/>
  <cols>
    <col min="1" max="1" width="5.140625" style="80" customWidth="1"/>
    <col min="2" max="2" width="38.42578125" style="80" customWidth="1"/>
    <col min="3" max="3" width="11.7109375" style="80" customWidth="1"/>
    <col min="4" max="4" width="15.28515625" style="80" customWidth="1"/>
    <col min="5" max="5" width="12.28515625" style="121" customWidth="1"/>
    <col min="6" max="6" width="10.5703125" style="121" customWidth="1"/>
    <col min="7" max="7" width="10.140625" style="80" bestFit="1" customWidth="1"/>
    <col min="8" max="16384" width="9.140625" style="80"/>
  </cols>
  <sheetData>
    <row r="1" spans="1:7" ht="61.5" customHeight="1">
      <c r="A1" s="130" t="s">
        <v>165</v>
      </c>
      <c r="B1" s="130"/>
      <c r="C1" s="130"/>
      <c r="D1" s="130"/>
      <c r="E1" s="130"/>
      <c r="F1" s="130"/>
    </row>
    <row r="2" spans="1:7" ht="63.75">
      <c r="A2" s="81" t="s">
        <v>166</v>
      </c>
      <c r="B2" s="81" t="s">
        <v>167</v>
      </c>
      <c r="C2" s="81" t="s">
        <v>168</v>
      </c>
      <c r="D2" s="82" t="s">
        <v>169</v>
      </c>
      <c r="E2" s="83" t="s">
        <v>170</v>
      </c>
      <c r="F2" s="83" t="s">
        <v>171</v>
      </c>
    </row>
    <row r="3" spans="1:7" ht="38.25">
      <c r="A3" s="84" t="s">
        <v>3</v>
      </c>
      <c r="B3" s="85" t="s">
        <v>172</v>
      </c>
      <c r="C3" s="84" t="s">
        <v>173</v>
      </c>
      <c r="D3" s="86">
        <v>9266.76</v>
      </c>
      <c r="E3" s="87">
        <v>8351.4699999999993</v>
      </c>
      <c r="F3" s="88">
        <f t="shared" ref="F3:F18" si="0">E3*100/D3</f>
        <v>90.122869266064924</v>
      </c>
      <c r="G3" s="89"/>
    </row>
    <row r="4" spans="1:7" ht="25.5">
      <c r="A4" s="90">
        <v>1</v>
      </c>
      <c r="B4" s="85" t="s">
        <v>174</v>
      </c>
      <c r="C4" s="91" t="s">
        <v>173</v>
      </c>
      <c r="D4" s="92">
        <v>1420.48</v>
      </c>
      <c r="E4" s="93">
        <v>339.95</v>
      </c>
      <c r="F4" s="88">
        <f t="shared" si="0"/>
        <v>23.932051137643612</v>
      </c>
    </row>
    <row r="5" spans="1:7" ht="25.5">
      <c r="A5" s="90">
        <v>2</v>
      </c>
      <c r="B5" s="85" t="s">
        <v>175</v>
      </c>
      <c r="C5" s="84" t="s">
        <v>173</v>
      </c>
      <c r="D5" s="86">
        <v>7596.28</v>
      </c>
      <c r="E5" s="87">
        <v>3230.92</v>
      </c>
      <c r="F5" s="88">
        <f t="shared" si="0"/>
        <v>42.532924010173403</v>
      </c>
    </row>
    <row r="6" spans="1:7" s="95" customFormat="1">
      <c r="A6" s="90">
        <v>3</v>
      </c>
      <c r="B6" s="85" t="s">
        <v>176</v>
      </c>
      <c r="C6" s="84" t="s">
        <v>173</v>
      </c>
      <c r="D6" s="94"/>
      <c r="E6" s="87">
        <v>4601.54</v>
      </c>
      <c r="F6" s="88"/>
    </row>
    <row r="7" spans="1:7">
      <c r="A7" s="90">
        <v>5</v>
      </c>
      <c r="B7" s="85" t="s">
        <v>177</v>
      </c>
      <c r="C7" s="84" t="s">
        <v>173</v>
      </c>
      <c r="D7" s="86">
        <v>250</v>
      </c>
      <c r="E7" s="96">
        <v>179.06</v>
      </c>
      <c r="F7" s="88">
        <f t="shared" si="0"/>
        <v>71.623999999999995</v>
      </c>
    </row>
    <row r="8" spans="1:7">
      <c r="A8" s="90">
        <v>6</v>
      </c>
      <c r="B8" s="85" t="s">
        <v>178</v>
      </c>
      <c r="C8" s="84" t="s">
        <v>173</v>
      </c>
      <c r="D8" s="86">
        <v>0</v>
      </c>
      <c r="E8" s="96">
        <v>0</v>
      </c>
      <c r="F8" s="88">
        <v>0</v>
      </c>
    </row>
    <row r="9" spans="1:7">
      <c r="A9" s="84" t="s">
        <v>72</v>
      </c>
      <c r="B9" s="85" t="s">
        <v>179</v>
      </c>
      <c r="C9" s="84" t="s">
        <v>173</v>
      </c>
      <c r="D9" s="97">
        <v>1783.47</v>
      </c>
      <c r="E9" s="97">
        <v>1119.77</v>
      </c>
      <c r="F9" s="97">
        <f t="shared" ref="F9" si="1">F10</f>
        <v>65.963844535841034</v>
      </c>
      <c r="G9" s="89"/>
    </row>
    <row r="10" spans="1:7" ht="25.5">
      <c r="A10" s="90">
        <v>7</v>
      </c>
      <c r="B10" s="98" t="s">
        <v>180</v>
      </c>
      <c r="C10" s="91" t="s">
        <v>173</v>
      </c>
      <c r="D10" s="99">
        <v>1383.47</v>
      </c>
      <c r="E10" s="100">
        <v>912.59</v>
      </c>
      <c r="F10" s="88">
        <f t="shared" ref="F10" si="2">E10*100/D10</f>
        <v>65.963844535841034</v>
      </c>
    </row>
    <row r="11" spans="1:7">
      <c r="A11" s="101" t="s">
        <v>101</v>
      </c>
      <c r="B11" s="85" t="s">
        <v>181</v>
      </c>
      <c r="C11" s="84" t="s">
        <v>173</v>
      </c>
      <c r="D11" s="97">
        <v>400</v>
      </c>
      <c r="E11" s="102">
        <v>207.18</v>
      </c>
      <c r="F11" s="88">
        <f t="shared" si="0"/>
        <v>51.795000000000002</v>
      </c>
    </row>
    <row r="12" spans="1:7">
      <c r="A12" s="101" t="s">
        <v>103</v>
      </c>
      <c r="B12" s="98" t="s">
        <v>182</v>
      </c>
      <c r="C12" s="91" t="s">
        <v>173</v>
      </c>
      <c r="D12" s="92">
        <v>15</v>
      </c>
      <c r="E12" s="93">
        <v>7.25</v>
      </c>
      <c r="F12" s="88">
        <f t="shared" si="0"/>
        <v>48.333333333333336</v>
      </c>
    </row>
    <row r="13" spans="1:7">
      <c r="A13" s="101" t="s">
        <v>107</v>
      </c>
      <c r="B13" s="98" t="s">
        <v>183</v>
      </c>
      <c r="C13" s="91" t="s">
        <v>173</v>
      </c>
      <c r="D13" s="103">
        <v>0</v>
      </c>
      <c r="E13" s="104">
        <v>0</v>
      </c>
      <c r="F13" s="88">
        <v>0</v>
      </c>
    </row>
    <row r="14" spans="1:7" s="95" customFormat="1">
      <c r="A14" s="101" t="s">
        <v>109</v>
      </c>
      <c r="B14" s="98" t="s">
        <v>184</v>
      </c>
      <c r="C14" s="91" t="s">
        <v>173</v>
      </c>
      <c r="D14" s="103">
        <v>370</v>
      </c>
      <c r="E14" s="104">
        <v>194.43</v>
      </c>
      <c r="F14" s="88">
        <f t="shared" si="0"/>
        <v>52.548648648648651</v>
      </c>
    </row>
    <row r="15" spans="1:7">
      <c r="A15" s="101" t="s">
        <v>111</v>
      </c>
      <c r="B15" s="98" t="s">
        <v>185</v>
      </c>
      <c r="C15" s="91" t="s">
        <v>173</v>
      </c>
      <c r="D15" s="103">
        <v>15</v>
      </c>
      <c r="E15" s="93">
        <v>5.5</v>
      </c>
      <c r="F15" s="88">
        <f t="shared" si="0"/>
        <v>36.666666666666664</v>
      </c>
    </row>
    <row r="16" spans="1:7">
      <c r="A16" s="84" t="s">
        <v>114</v>
      </c>
      <c r="B16" s="85" t="s">
        <v>186</v>
      </c>
      <c r="C16" s="84" t="s">
        <v>173</v>
      </c>
      <c r="D16" s="97">
        <f>D3+D9</f>
        <v>11050.23</v>
      </c>
      <c r="E16" s="97">
        <f>E3+E9-0.01</f>
        <v>9471.23</v>
      </c>
      <c r="F16" s="88">
        <f>E16*100/D16</f>
        <v>85.710704664065815</v>
      </c>
    </row>
    <row r="17" spans="1:255">
      <c r="A17" s="84" t="s">
        <v>116</v>
      </c>
      <c r="B17" s="85" t="s">
        <v>187</v>
      </c>
      <c r="C17" s="84" t="s">
        <v>173</v>
      </c>
      <c r="D17" s="92"/>
      <c r="E17" s="93">
        <f>E18-E16</f>
        <v>-6994.23</v>
      </c>
      <c r="F17" s="88"/>
    </row>
    <row r="18" spans="1:255">
      <c r="A18" s="84" t="s">
        <v>118</v>
      </c>
      <c r="B18" s="85" t="s">
        <v>188</v>
      </c>
      <c r="C18" s="84" t="s">
        <v>173</v>
      </c>
      <c r="D18" s="97">
        <v>11050.23</v>
      </c>
      <c r="E18" s="88">
        <v>2477</v>
      </c>
      <c r="F18" s="88">
        <f t="shared" si="0"/>
        <v>22.415823019068384</v>
      </c>
    </row>
    <row r="19" spans="1:255">
      <c r="A19" s="84" t="s">
        <v>120</v>
      </c>
      <c r="B19" s="105" t="s">
        <v>189</v>
      </c>
      <c r="C19" s="84" t="s">
        <v>173</v>
      </c>
      <c r="D19" s="86">
        <v>6600</v>
      </c>
      <c r="E19" s="88">
        <v>1501</v>
      </c>
      <c r="F19" s="88">
        <f>E19*100/D19</f>
        <v>22.742424242424242</v>
      </c>
    </row>
    <row r="20" spans="1:255" ht="14.25" customHeight="1">
      <c r="A20" s="84" t="s">
        <v>123</v>
      </c>
      <c r="B20" s="106" t="s">
        <v>124</v>
      </c>
      <c r="C20" s="107"/>
      <c r="D20" s="108">
        <v>1.67</v>
      </c>
      <c r="E20" s="108">
        <v>1.65</v>
      </c>
      <c r="F20" s="108">
        <v>0</v>
      </c>
    </row>
    <row r="21" spans="1:255" s="111" customFormat="1" ht="8.25" customHeight="1">
      <c r="A21" s="109"/>
      <c r="B21" s="110"/>
      <c r="D21" s="112"/>
      <c r="E21" s="113"/>
      <c r="F21" s="113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</row>
    <row r="22" spans="1:255" s="116" customFormat="1">
      <c r="A22" s="109"/>
      <c r="B22" s="114"/>
      <c r="C22" s="131"/>
      <c r="D22" s="131"/>
      <c r="E22" s="131"/>
      <c r="F22" s="115"/>
    </row>
    <row r="23" spans="1:255" s="116" customFormat="1">
      <c r="A23" s="109"/>
      <c r="B23" s="114"/>
      <c r="C23" s="117"/>
      <c r="D23" s="117"/>
      <c r="E23" s="113"/>
      <c r="F23" s="113"/>
    </row>
    <row r="24" spans="1:255" s="116" customFormat="1">
      <c r="A24" s="109"/>
      <c r="B24" s="114"/>
      <c r="C24" s="118"/>
      <c r="D24" s="119"/>
      <c r="E24" s="113"/>
      <c r="F24" s="113"/>
    </row>
    <row r="25" spans="1:255" s="116" customFormat="1">
      <c r="A25" s="109"/>
      <c r="B25" s="114"/>
      <c r="C25" s="132"/>
      <c r="D25" s="132"/>
      <c r="E25" s="113"/>
      <c r="F25" s="113"/>
    </row>
    <row r="26" spans="1:255" s="116" customFormat="1">
      <c r="A26" s="109"/>
      <c r="B26" s="114"/>
      <c r="C26" s="118"/>
      <c r="D26" s="119"/>
      <c r="E26" s="113"/>
      <c r="F26" s="113"/>
    </row>
    <row r="27" spans="1:255" s="116" customFormat="1">
      <c r="A27" s="109"/>
      <c r="B27" s="114"/>
      <c r="C27" s="132"/>
      <c r="D27" s="132"/>
      <c r="E27" s="120"/>
      <c r="F27" s="120"/>
    </row>
    <row r="28" spans="1:255" s="116" customFormat="1">
      <c r="A28" s="109"/>
      <c r="B28" s="114"/>
      <c r="C28" s="118"/>
      <c r="D28" s="119"/>
      <c r="E28" s="120"/>
      <c r="F28" s="120"/>
    </row>
    <row r="29" spans="1:255">
      <c r="B29" s="114"/>
      <c r="C29" s="132"/>
      <c r="D29" s="132"/>
    </row>
    <row r="30" spans="1:255">
      <c r="B30" s="114"/>
      <c r="C30" s="118"/>
      <c r="D30" s="119"/>
    </row>
    <row r="31" spans="1:255">
      <c r="B31" s="114"/>
      <c r="C31" s="132"/>
      <c r="D31" s="132"/>
    </row>
    <row r="32" spans="1:255">
      <c r="B32" s="122"/>
      <c r="C32" s="118"/>
      <c r="D32" s="119"/>
    </row>
    <row r="33" spans="2:4">
      <c r="B33" s="114"/>
      <c r="C33" s="118"/>
      <c r="D33" s="119"/>
    </row>
    <row r="34" spans="2:4">
      <c r="B34" s="122"/>
      <c r="C34" s="118"/>
      <c r="D34" s="119"/>
    </row>
    <row r="35" spans="2:4">
      <c r="B35" s="129"/>
      <c r="C35" s="129"/>
      <c r="D35" s="129"/>
    </row>
    <row r="36" spans="2:4">
      <c r="B36" s="122"/>
      <c r="C36" s="118"/>
      <c r="D36" s="119"/>
    </row>
  </sheetData>
  <mergeCells count="7">
    <mergeCell ref="B35:D35"/>
    <mergeCell ref="A1:F1"/>
    <mergeCell ref="C22:E22"/>
    <mergeCell ref="C25:D25"/>
    <mergeCell ref="C27:D27"/>
    <mergeCell ref="C29:D29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рус.яз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2022-07-18T05:37:36Z</cp:lastPrinted>
  <dcterms:created xsi:type="dcterms:W3CDTF">2021-06-29T12:16:25Z</dcterms:created>
  <dcterms:modified xsi:type="dcterms:W3CDTF">2022-07-27T09:33:43Z</dcterms:modified>
</cp:coreProperties>
</file>