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/>
  <c r="E64"/>
  <c r="E6" l="1"/>
  <c r="E5"/>
  <c r="E13"/>
  <c r="F8"/>
  <c r="E15"/>
  <c r="F7"/>
  <c r="F9"/>
  <c r="F10"/>
  <c r="F14"/>
  <c r="F15"/>
  <c r="F57"/>
  <c r="F58"/>
  <c r="F62"/>
  <c r="F63"/>
  <c r="F66"/>
  <c r="F68"/>
  <c r="F69"/>
  <c r="F70"/>
  <c r="F74"/>
  <c r="F75"/>
  <c r="E76"/>
  <c r="D76"/>
  <c r="E35"/>
  <c r="E60" l="1"/>
  <c r="F60" s="1"/>
  <c r="E24"/>
  <c r="F24" s="1"/>
  <c r="E42"/>
  <c r="F16"/>
  <c r="F6" l="1"/>
  <c r="E65"/>
  <c r="F65" s="1"/>
  <c r="F64"/>
  <c r="E33"/>
  <c r="E21"/>
  <c r="F21" s="1"/>
  <c r="D6"/>
  <c r="D65"/>
  <c r="D45" s="1"/>
  <c r="D44" s="1"/>
  <c r="D33"/>
  <c r="D21"/>
  <c r="D13"/>
  <c r="E45" l="1"/>
  <c r="D5"/>
  <c r="D72" s="1"/>
  <c r="D73" s="1"/>
  <c r="F5" l="1"/>
  <c r="F13"/>
  <c r="E44"/>
  <c r="F45"/>
  <c r="F44" l="1"/>
  <c r="E72"/>
  <c r="E73"/>
  <c r="F72" l="1"/>
</calcChain>
</file>

<file path=xl/sharedStrings.xml><?xml version="1.0" encoding="utf-8"?>
<sst xmlns="http://schemas.openxmlformats.org/spreadsheetml/2006/main" count="211" uniqueCount="134">
  <si>
    <t>№ п/п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</si>
  <si>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</si>
  <si>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</si>
  <si>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</si>
  <si>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</si>
  <si>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</si>
  <si>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в том числе</t>
  </si>
  <si>
    <t>1.1</t>
  </si>
  <si>
    <t>Сырье и материалы</t>
  </si>
  <si>
    <t>1.2</t>
  </si>
  <si>
    <t>ГСМ</t>
  </si>
  <si>
    <t>1.3</t>
  </si>
  <si>
    <t>Электроэнергия</t>
  </si>
  <si>
    <t>1.4</t>
  </si>
  <si>
    <t>Запасные части</t>
  </si>
  <si>
    <t>1.5</t>
  </si>
  <si>
    <t>Прочие материалы</t>
  </si>
  <si>
    <t>1.6</t>
  </si>
  <si>
    <t>Топливо</t>
  </si>
  <si>
    <t>Затраты на оплату труда, всего в том числе</t>
  </si>
  <si>
    <t>2.1</t>
  </si>
  <si>
    <t>Заработная плата</t>
  </si>
  <si>
    <t>2.2</t>
  </si>
  <si>
    <t>Социальный налог</t>
  </si>
  <si>
    <t>2.3</t>
  </si>
  <si>
    <t>Соц.отчисл./страхование</t>
  </si>
  <si>
    <t>Амортизация</t>
  </si>
  <si>
    <t>Ремонт, всего в том числе</t>
  </si>
  <si>
    <t>4.1</t>
  </si>
  <si>
    <t>Текущий ремонт</t>
  </si>
  <si>
    <t>4.2</t>
  </si>
  <si>
    <t>Капитальный ремонт</t>
  </si>
  <si>
    <t>Прочие затраты, всего в том числе</t>
  </si>
  <si>
    <t>5.0</t>
  </si>
  <si>
    <t>Дератизационные, дезинфекционные, дезинсекционные работы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</si>
  <si>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</si>
  <si>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</si>
  <si>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</si>
  <si>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Охрана труда и техника безопасности</t>
  </si>
  <si>
    <t>5.3</t>
  </si>
  <si>
    <t>Затраты на проверку и аттестацию приборов учета, лаборатории, обследование энергооборудования</t>
  </si>
  <si>
    <t>5.4</t>
  </si>
  <si>
    <t>Плата за пользование водными ресурсами</t>
  </si>
  <si>
    <t>5.5</t>
  </si>
  <si>
    <t>Услуги банка</t>
  </si>
  <si>
    <t>5.6</t>
  </si>
  <si>
    <t>Эмиссия в окружающую среду</t>
  </si>
  <si>
    <t>5.7</t>
  </si>
  <si>
    <t>Налоги и платежи в бюджет</t>
  </si>
  <si>
    <t>5.8</t>
  </si>
  <si>
    <t>Обязательное страхование автотранспорта</t>
  </si>
  <si>
    <t>5.9</t>
  </si>
  <si>
    <t>Техосмотр автомашин</t>
  </si>
  <si>
    <t>5.10</t>
  </si>
  <si>
    <t>Расходы на ремонт и обслуживание оргтехники</t>
  </si>
  <si>
    <t>Другие затраты (необходимо расшифровать)</t>
  </si>
  <si>
    <t>6.1</t>
  </si>
  <si>
    <t>Коммунальные услуги</t>
  </si>
  <si>
    <t>6.2</t>
  </si>
  <si>
    <t>Обязательные виды страхования</t>
  </si>
  <si>
    <t>6.3</t>
  </si>
  <si>
    <t>Услуги по охране объекта насосной станции и лаборатории</t>
  </si>
  <si>
    <t>6.4</t>
  </si>
  <si>
    <t>Услуги по сервисному обслуживанию систем видеонаблюдения и охранной сигнализации</t>
  </si>
  <si>
    <t>6.5</t>
  </si>
  <si>
    <t>Затраты на экологию</t>
  </si>
  <si>
    <t>6.6</t>
  </si>
  <si>
    <t>Командировочные расходы</t>
  </si>
  <si>
    <t>6.7</t>
  </si>
  <si>
    <t>Услуги связи</t>
  </si>
  <si>
    <t>6.8</t>
  </si>
  <si>
    <t>Аренда автотранспорта</t>
  </si>
  <si>
    <t>6.9</t>
  </si>
  <si>
    <t>Прочие (расшифровать)</t>
  </si>
  <si>
    <t>монтаж, наладка и техническое обслуживание систем видеонаблюдения</t>
  </si>
  <si>
    <t>II</t>
  </si>
  <si>
    <t>Расходы периода, всего</t>
  </si>
  <si>
    <t>Общие и административные расходы, всего, в том числе</t>
  </si>
  <si>
    <t>7.1</t>
  </si>
  <si>
    <t>7.2</t>
  </si>
  <si>
    <t>7.3</t>
  </si>
  <si>
    <t>7.4</t>
  </si>
  <si>
    <t>7.5</t>
  </si>
  <si>
    <t>7.6</t>
  </si>
  <si>
    <t>7.7</t>
  </si>
  <si>
    <t>Заработная плата административного персонала</t>
  </si>
  <si>
    <t>7.8</t>
  </si>
  <si>
    <t>7.9</t>
  </si>
  <si>
    <t>Социальные отчисления</t>
  </si>
  <si>
    <t>7.10</t>
  </si>
  <si>
    <t>7.11</t>
  </si>
  <si>
    <t>7.12</t>
  </si>
  <si>
    <t>7.13</t>
  </si>
  <si>
    <t>7.14</t>
  </si>
  <si>
    <t>7.15</t>
  </si>
  <si>
    <t>Информационные услуги, сопровождение 1С Бухгалтерия, изготовление паспортов</t>
  </si>
  <si>
    <t>7.16</t>
  </si>
  <si>
    <t>Аренда основных средств</t>
  </si>
  <si>
    <t>7.17</t>
  </si>
  <si>
    <t>Канцелярские товары</t>
  </si>
  <si>
    <t>7.18</t>
  </si>
  <si>
    <t>Обслуживание оргтехники</t>
  </si>
  <si>
    <t>7.21</t>
  </si>
  <si>
    <t xml:space="preserve">Налоги, платы </t>
  </si>
  <si>
    <t>8</t>
  </si>
  <si>
    <t>Другие расходы, всего в том числе</t>
  </si>
  <si>
    <t>8.1</t>
  </si>
  <si>
    <t>Подписка/периодическая печать</t>
  </si>
  <si>
    <t>8.2</t>
  </si>
  <si>
    <t>Услуги сторонних организаций</t>
  </si>
  <si>
    <t>8.3</t>
  </si>
  <si>
    <t>Подготовка кадров, повышение квалификации</t>
  </si>
  <si>
    <t>8.4</t>
  </si>
  <si>
    <t xml:space="preserve">обязательное страхование </t>
  </si>
  <si>
    <t>8.5</t>
  </si>
  <si>
    <t>Техосмотр автотранспорта</t>
  </si>
  <si>
    <t>Расходы на выплату вознаграждений</t>
  </si>
  <si>
    <t>III</t>
  </si>
  <si>
    <t>Всего затрат</t>
  </si>
  <si>
    <t>IV</t>
  </si>
  <si>
    <t>Прибыль/Убыток</t>
  </si>
  <si>
    <t>V</t>
  </si>
  <si>
    <t>Всего доходов</t>
  </si>
  <si>
    <t>VI</t>
  </si>
  <si>
    <t>Объем оказываемых услуг</t>
  </si>
  <si>
    <t xml:space="preserve">тыс.м3 </t>
  </si>
  <si>
    <t>VII</t>
  </si>
  <si>
    <t>Тариф</t>
  </si>
  <si>
    <t>Предусмотрено в утвержденной тарифной смете</t>
  </si>
  <si>
    <t>1 января по 30 июня 2021 года</t>
  </si>
  <si>
    <t>Информация для потребителей о ходе исполнения тарифной сметы на услуги по регулированию поверхностного стока при помощи подпорных гидротехнических сооружений Чаганского водохранилища за 6 месяцев 2021 года</t>
  </si>
  <si>
    <t>Отклонение %</t>
  </si>
  <si>
    <t>Директор</t>
  </si>
  <si>
    <t>Н.У. Джумагалиев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</si>
</sst>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_-* #,##0.000_р_._-;\-* #,##0.0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2" fontId="5" fillId="0" borderId="1" xfId="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left" vertical="center" wrapText="1"/>
    </xf>
    <xf numFmtId="1" fontId="7" fillId="0" borderId="2" xfId="3" applyNumberFormat="1" applyFont="1" applyBorder="1" applyAlignment="1">
      <alignment horizontal="center" vertical="center" wrapText="1"/>
    </xf>
    <xf numFmtId="2" fontId="7" fillId="0" borderId="2" xfId="3" applyNumberFormat="1" applyFont="1" applyBorder="1" applyAlignment="1">
      <alignment horizontal="left" vertical="center" wrapText="1"/>
    </xf>
    <xf numFmtId="2" fontId="7" fillId="0" borderId="2" xfId="3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0" xfId="0" applyFont="1"/>
    <xf numFmtId="2" fontId="7" fillId="0" borderId="2" xfId="3" applyNumberFormat="1" applyFont="1" applyBorder="1" applyAlignment="1">
      <alignment horizontal="left" vertical="center"/>
    </xf>
    <xf numFmtId="1" fontId="8" fillId="0" borderId="2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vertical="center" wrapText="1"/>
    </xf>
    <xf numFmtId="0" fontId="3" fillId="0" borderId="2" xfId="0" applyFont="1" applyBorder="1"/>
    <xf numFmtId="49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5" fillId="0" borderId="0" xfId="1" applyFont="1" applyAlignment="1">
      <alignment horizontal="left" vertical="center" wrapText="1"/>
    </xf>
    <xf numFmtId="4" fontId="7" fillId="0" borderId="0" xfId="1" applyNumberFormat="1" applyFont="1" applyAlignment="1">
      <alignment horizontal="center" vertical="center" wrapText="1"/>
    </xf>
    <xf numFmtId="165" fontId="9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 wrapText="1"/>
    </xf>
    <xf numFmtId="166" fontId="5" fillId="0" borderId="0" xfId="4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166" fontId="10" fillId="0" borderId="0" xfId="4" applyNumberFormat="1" applyFont="1" applyFill="1" applyBorder="1" applyAlignment="1">
      <alignment horizontal="center" vertical="center"/>
    </xf>
    <xf numFmtId="2" fontId="5" fillId="2" borderId="2" xfId="3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left" vertical="center" wrapText="1"/>
    </xf>
    <xf numFmtId="4" fontId="7" fillId="2" borderId="0" xfId="1" applyNumberFormat="1" applyFont="1" applyFill="1" applyAlignment="1">
      <alignment horizontal="center" vertical="center" wrapText="1"/>
    </xf>
    <xf numFmtId="165" fontId="2" fillId="0" borderId="0" xfId="0" applyNumberFormat="1" applyFont="1"/>
    <xf numFmtId="0" fontId="7" fillId="2" borderId="0" xfId="0" applyFont="1" applyFill="1"/>
    <xf numFmtId="0" fontId="3" fillId="0" borderId="0" xfId="0" applyFont="1" applyAlignment="1">
      <alignment horizont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65" fontId="9" fillId="0" borderId="0" xfId="1" applyNumberFormat="1" applyFont="1" applyAlignment="1">
      <alignment horizontal="left" vertical="center"/>
    </xf>
    <xf numFmtId="49" fontId="5" fillId="0" borderId="3" xfId="1" applyNumberFormat="1" applyFont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4" fontId="5" fillId="2" borderId="2" xfId="4" applyNumberFormat="1" applyFont="1" applyFill="1" applyBorder="1" applyAlignment="1">
      <alignment horizontal="center" vertical="center"/>
    </xf>
    <xf numFmtId="4" fontId="5" fillId="2" borderId="2" xfId="3" applyNumberFormat="1" applyFont="1" applyFill="1" applyBorder="1" applyAlignment="1">
      <alignment horizontal="center" vertical="center" wrapText="1"/>
    </xf>
    <xf numFmtId="4" fontId="2" fillId="0" borderId="2" xfId="4" applyNumberFormat="1" applyFont="1" applyFill="1" applyBorder="1" applyAlignment="1">
      <alignment horizontal="center" vertical="center"/>
    </xf>
    <xf numFmtId="4" fontId="7" fillId="2" borderId="2" xfId="4" applyNumberFormat="1" applyFont="1" applyFill="1" applyBorder="1" applyAlignment="1">
      <alignment horizontal="center" vertical="center"/>
    </xf>
    <xf numFmtId="4" fontId="7" fillId="0" borderId="2" xfId="4" applyNumberFormat="1" applyFont="1" applyFill="1" applyBorder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/>
    </xf>
    <xf numFmtId="4" fontId="5" fillId="0" borderId="2" xfId="3" applyNumberFormat="1" applyFont="1" applyBorder="1" applyAlignment="1">
      <alignment horizontal="center" vertical="center" wrapText="1"/>
    </xf>
    <xf numFmtId="4" fontId="7" fillId="0" borderId="2" xfId="3" applyNumberFormat="1" applyFont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7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left" wrapText="1"/>
    </xf>
    <xf numFmtId="165" fontId="9" fillId="0" borderId="0" xfId="1" applyNumberFormat="1" applyFont="1" applyAlignment="1">
      <alignment horizontal="left" wrapText="1"/>
    </xf>
    <xf numFmtId="4" fontId="7" fillId="0" borderId="0" xfId="1" applyNumberFormat="1" applyFont="1" applyAlignment="1">
      <alignment horizontal="center" wrapText="1"/>
    </xf>
    <xf numFmtId="165" fontId="5" fillId="0" borderId="0" xfId="1" applyNumberFormat="1" applyFont="1" applyAlignment="1">
      <alignment horizontal="center" wrapText="1"/>
    </xf>
  </cellXfs>
  <cellStyles count="5">
    <cellStyle name="Обычный" xfId="0" builtinId="0"/>
    <cellStyle name="Обычный 2 2 9" xfId="2"/>
    <cellStyle name="Обычный 3 2 6" xfId="1"/>
    <cellStyle name="Обычный_Лист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tabSelected="1" topLeftCell="A67" workbookViewId="0">
      <selection activeCell="E85" sqref="E85"/>
    </sheetView>
  </sheetViews>
  <sheetFormatPr defaultRowHeight="15.75"/>
  <cols>
    <col min="1" max="1" width="4.7109375" style="1" customWidth="1"/>
    <col min="2" max="2" width="43.85546875" style="1" customWidth="1"/>
    <col min="3" max="3" width="11.7109375" style="1" customWidth="1"/>
    <col min="4" max="4" width="17.7109375" style="1" customWidth="1"/>
    <col min="5" max="5" width="14.42578125" style="33" customWidth="1"/>
    <col min="6" max="6" width="14.5703125" style="33" customWidth="1"/>
    <col min="7" max="7" width="10.140625" style="1" bestFit="1" customWidth="1"/>
    <col min="8" max="16384" width="9.140625" style="1"/>
  </cols>
  <sheetData>
    <row r="1" spans="1:7" ht="13.5" customHeight="1"/>
    <row r="2" spans="1:7" hidden="1">
      <c r="A2" s="37"/>
      <c r="B2" s="37"/>
      <c r="C2" s="37"/>
      <c r="D2" s="37"/>
      <c r="E2" s="37"/>
      <c r="F2" s="34"/>
    </row>
    <row r="3" spans="1:7" ht="66.75" customHeight="1">
      <c r="A3" s="39" t="s">
        <v>130</v>
      </c>
      <c r="B3" s="39"/>
      <c r="C3" s="39"/>
      <c r="D3" s="39"/>
      <c r="E3" s="39"/>
      <c r="F3" s="39"/>
    </row>
    <row r="4" spans="1:7" ht="54.75" customHeight="1">
      <c r="A4" s="2" t="s">
        <v>0</v>
      </c>
      <c r="B4" s="2" t="s">
        <v>1</v>
      </c>
      <c r="C4" s="2" t="s">
        <v>2</v>
      </c>
      <c r="D4" s="3" t="s">
        <v>128</v>
      </c>
      <c r="E4" s="29" t="s">
        <v>129</v>
      </c>
      <c r="F4" s="29" t="s">
        <v>131</v>
      </c>
    </row>
    <row r="5" spans="1:7" ht="36" customHeight="1">
      <c r="A5" s="4" t="s">
        <v>3</v>
      </c>
      <c r="B5" s="5" t="s">
        <v>4</v>
      </c>
      <c r="C5" s="4" t="s">
        <v>5</v>
      </c>
      <c r="D5" s="40">
        <f>D6+D13+D21+D17+D18+D33</f>
        <v>9288.66</v>
      </c>
      <c r="E5" s="41">
        <f>E6+E13+E21+E17+E18+E33</f>
        <v>5133.253999999999</v>
      </c>
      <c r="F5" s="42">
        <f t="shared" ref="F5:F68" si="0">E5*100/D5</f>
        <v>55.263665587931939</v>
      </c>
      <c r="G5" s="32"/>
    </row>
    <row r="6" spans="1:7">
      <c r="A6" s="6">
        <v>1</v>
      </c>
      <c r="B6" s="7" t="s">
        <v>6</v>
      </c>
      <c r="C6" s="8" t="s">
        <v>5</v>
      </c>
      <c r="D6" s="43">
        <f>SUM(D7:D12)</f>
        <v>1395.4499999999998</v>
      </c>
      <c r="E6" s="44">
        <f>E8+E9+E10</f>
        <v>441.76599999999996</v>
      </c>
      <c r="F6" s="42">
        <f t="shared" si="0"/>
        <v>31.657601490558605</v>
      </c>
    </row>
    <row r="7" spans="1:7">
      <c r="A7" s="8" t="s">
        <v>7</v>
      </c>
      <c r="B7" s="7" t="s">
        <v>8</v>
      </c>
      <c r="C7" s="8" t="s">
        <v>5</v>
      </c>
      <c r="D7" s="43">
        <v>224.64</v>
      </c>
      <c r="E7" s="44"/>
      <c r="F7" s="42">
        <f t="shared" si="0"/>
        <v>0</v>
      </c>
    </row>
    <row r="8" spans="1:7">
      <c r="A8" s="8" t="s">
        <v>9</v>
      </c>
      <c r="B8" s="7" t="s">
        <v>10</v>
      </c>
      <c r="C8" s="8" t="s">
        <v>5</v>
      </c>
      <c r="D8" s="43">
        <v>769.43</v>
      </c>
      <c r="E8" s="44">
        <v>203.19</v>
      </c>
      <c r="F8" s="42">
        <f>E8/D8*100</f>
        <v>26.407860364165682</v>
      </c>
    </row>
    <row r="9" spans="1:7" s="10" customFormat="1">
      <c r="A9" s="8" t="s">
        <v>11</v>
      </c>
      <c r="B9" s="7" t="s">
        <v>12</v>
      </c>
      <c r="C9" s="8" t="s">
        <v>5</v>
      </c>
      <c r="D9" s="45">
        <v>163.77000000000001</v>
      </c>
      <c r="E9" s="44">
        <v>103.08</v>
      </c>
      <c r="F9" s="42">
        <f t="shared" si="0"/>
        <v>62.941930756548814</v>
      </c>
    </row>
    <row r="10" spans="1:7">
      <c r="A10" s="8" t="s">
        <v>13</v>
      </c>
      <c r="B10" s="7" t="s">
        <v>14</v>
      </c>
      <c r="C10" s="8" t="s">
        <v>5</v>
      </c>
      <c r="D10" s="43">
        <v>237.61</v>
      </c>
      <c r="E10" s="44">
        <v>135.49600000000001</v>
      </c>
      <c r="F10" s="42">
        <f t="shared" si="0"/>
        <v>57.02453600437692</v>
      </c>
    </row>
    <row r="11" spans="1:7">
      <c r="A11" s="8" t="s">
        <v>15</v>
      </c>
      <c r="B11" s="7" t="s">
        <v>16</v>
      </c>
      <c r="C11" s="8" t="s">
        <v>5</v>
      </c>
      <c r="D11" s="43"/>
      <c r="E11" s="41"/>
      <c r="F11" s="42"/>
    </row>
    <row r="12" spans="1:7">
      <c r="A12" s="8" t="s">
        <v>17</v>
      </c>
      <c r="B12" s="7" t="s">
        <v>18</v>
      </c>
      <c r="C12" s="8" t="s">
        <v>5</v>
      </c>
      <c r="D12" s="43"/>
      <c r="E12" s="41"/>
      <c r="F12" s="42"/>
    </row>
    <row r="13" spans="1:7" ht="31.5">
      <c r="A13" s="6">
        <v>2</v>
      </c>
      <c r="B13" s="5" t="s">
        <v>19</v>
      </c>
      <c r="C13" s="4" t="s">
        <v>5</v>
      </c>
      <c r="D13" s="40">
        <f>SUM(D14:D16)</f>
        <v>7596.28</v>
      </c>
      <c r="E13" s="41">
        <f>SUM(E14:E16)</f>
        <v>3734.5649999999996</v>
      </c>
      <c r="F13" s="42">
        <f t="shared" si="0"/>
        <v>49.163077190414249</v>
      </c>
    </row>
    <row r="14" spans="1:7" ht="18.75" customHeight="1">
      <c r="A14" s="8" t="s">
        <v>20</v>
      </c>
      <c r="B14" s="7" t="s">
        <v>21</v>
      </c>
      <c r="C14" s="8" t="s">
        <v>5</v>
      </c>
      <c r="D14" s="43">
        <v>6902.57</v>
      </c>
      <c r="E14" s="44">
        <v>3377.232</v>
      </c>
      <c r="F14" s="42">
        <f t="shared" si="0"/>
        <v>48.927167707100402</v>
      </c>
    </row>
    <row r="15" spans="1:7" ht="17.25" customHeight="1">
      <c r="A15" s="8" t="s">
        <v>22</v>
      </c>
      <c r="B15" s="7" t="s">
        <v>23</v>
      </c>
      <c r="C15" s="8" t="s">
        <v>5</v>
      </c>
      <c r="D15" s="43">
        <v>590.16999999999996</v>
      </c>
      <c r="E15" s="44">
        <f>109.796+176.431</f>
        <v>286.22700000000003</v>
      </c>
      <c r="F15" s="42">
        <f t="shared" si="0"/>
        <v>48.499076537268934</v>
      </c>
    </row>
    <row r="16" spans="1:7" ht="18.75" customHeight="1">
      <c r="A16" s="8" t="s">
        <v>24</v>
      </c>
      <c r="B16" s="11" t="s">
        <v>25</v>
      </c>
      <c r="C16" s="8" t="s">
        <v>5</v>
      </c>
      <c r="D16" s="43">
        <v>103.54</v>
      </c>
      <c r="E16" s="44">
        <v>71.105999999999995</v>
      </c>
      <c r="F16" s="42">
        <f t="shared" si="0"/>
        <v>68.674908248020074</v>
      </c>
    </row>
    <row r="17" spans="1:6" s="10" customFormat="1">
      <c r="A17" s="6">
        <v>3</v>
      </c>
      <c r="B17" s="5" t="s">
        <v>26</v>
      </c>
      <c r="C17" s="4" t="s">
        <v>5</v>
      </c>
      <c r="D17" s="46"/>
      <c r="E17" s="41">
        <v>774.995</v>
      </c>
      <c r="F17" s="42"/>
    </row>
    <row r="18" spans="1:6">
      <c r="A18" s="6">
        <v>4</v>
      </c>
      <c r="B18" s="7" t="s">
        <v>27</v>
      </c>
      <c r="C18" s="8" t="s">
        <v>5</v>
      </c>
      <c r="D18" s="43"/>
      <c r="E18" s="41"/>
      <c r="F18" s="42"/>
    </row>
    <row r="19" spans="1:6">
      <c r="A19" s="8" t="s">
        <v>28</v>
      </c>
      <c r="B19" s="7" t="s">
        <v>29</v>
      </c>
      <c r="C19" s="8" t="s">
        <v>5</v>
      </c>
      <c r="D19" s="43"/>
      <c r="E19" s="41"/>
      <c r="F19" s="42"/>
    </row>
    <row r="20" spans="1:6">
      <c r="A20" s="8" t="s">
        <v>30</v>
      </c>
      <c r="B20" s="7" t="s">
        <v>31</v>
      </c>
      <c r="C20" s="8" t="s">
        <v>5</v>
      </c>
      <c r="D20" s="43"/>
      <c r="E20" s="41"/>
      <c r="F20" s="42"/>
    </row>
    <row r="21" spans="1:6">
      <c r="A21" s="6">
        <v>5</v>
      </c>
      <c r="B21" s="5" t="s">
        <v>32</v>
      </c>
      <c r="C21" s="4" t="s">
        <v>5</v>
      </c>
      <c r="D21" s="40">
        <f>SUM(D23:D32)</f>
        <v>296.93</v>
      </c>
      <c r="E21" s="41">
        <f>SUM(E23:E32)</f>
        <v>125.03399999999999</v>
      </c>
      <c r="F21" s="42">
        <f t="shared" si="0"/>
        <v>42.108914558986967</v>
      </c>
    </row>
    <row r="22" spans="1:6" ht="31.5">
      <c r="A22" s="12" t="s">
        <v>33</v>
      </c>
      <c r="B22" s="7" t="s">
        <v>34</v>
      </c>
      <c r="C22" s="8" t="s">
        <v>5</v>
      </c>
      <c r="D22" s="43"/>
      <c r="E22" s="41"/>
      <c r="F22" s="42"/>
    </row>
    <row r="23" spans="1:6" ht="47.25">
      <c r="A23" s="6" t="s">
        <v>35</v>
      </c>
      <c r="B23" s="7" t="s">
        <v>36</v>
      </c>
      <c r="C23" s="8" t="s">
        <v>5</v>
      </c>
      <c r="D23" s="43"/>
      <c r="E23" s="41"/>
      <c r="F23" s="42"/>
    </row>
    <row r="24" spans="1:6">
      <c r="A24" s="6" t="s">
        <v>37</v>
      </c>
      <c r="B24" s="7" t="s">
        <v>38</v>
      </c>
      <c r="C24" s="8" t="s">
        <v>5</v>
      </c>
      <c r="D24" s="43">
        <v>296.93</v>
      </c>
      <c r="E24" s="44">
        <f>46.463+78.571</f>
        <v>125.03399999999999</v>
      </c>
      <c r="F24" s="42">
        <f t="shared" si="0"/>
        <v>42.108914558986967</v>
      </c>
    </row>
    <row r="25" spans="1:6" ht="47.25">
      <c r="A25" s="6" t="s">
        <v>39</v>
      </c>
      <c r="B25" s="7" t="s">
        <v>40</v>
      </c>
      <c r="C25" s="8" t="s">
        <v>5</v>
      </c>
      <c r="D25" s="43"/>
      <c r="E25" s="41"/>
      <c r="F25" s="42"/>
    </row>
    <row r="26" spans="1:6">
      <c r="A26" s="6" t="s">
        <v>41</v>
      </c>
      <c r="B26" s="7" t="s">
        <v>42</v>
      </c>
      <c r="C26" s="8" t="s">
        <v>5</v>
      </c>
      <c r="D26" s="43"/>
      <c r="E26" s="41"/>
      <c r="F26" s="42"/>
    </row>
    <row r="27" spans="1:6">
      <c r="A27" s="6" t="s">
        <v>43</v>
      </c>
      <c r="B27" s="7" t="s">
        <v>44</v>
      </c>
      <c r="C27" s="8" t="s">
        <v>5</v>
      </c>
      <c r="D27" s="43"/>
      <c r="E27" s="41"/>
      <c r="F27" s="42"/>
    </row>
    <row r="28" spans="1:6">
      <c r="A28" s="6" t="s">
        <v>45</v>
      </c>
      <c r="B28" s="7" t="s">
        <v>46</v>
      </c>
      <c r="C28" s="8" t="s">
        <v>5</v>
      </c>
      <c r="D28" s="43"/>
      <c r="E28" s="41"/>
      <c r="F28" s="42"/>
    </row>
    <row r="29" spans="1:6">
      <c r="A29" s="6" t="s">
        <v>47</v>
      </c>
      <c r="B29" s="7" t="s">
        <v>48</v>
      </c>
      <c r="C29" s="8" t="s">
        <v>5</v>
      </c>
      <c r="D29" s="43"/>
      <c r="E29" s="41"/>
      <c r="F29" s="42"/>
    </row>
    <row r="30" spans="1:6">
      <c r="A30" s="6" t="s">
        <v>49</v>
      </c>
      <c r="B30" s="7" t="s">
        <v>50</v>
      </c>
      <c r="C30" s="8" t="s">
        <v>5</v>
      </c>
      <c r="D30" s="43"/>
      <c r="E30" s="41"/>
      <c r="F30" s="42"/>
    </row>
    <row r="31" spans="1:6" s="10" customFormat="1">
      <c r="A31" s="6" t="s">
        <v>51</v>
      </c>
      <c r="B31" s="7" t="s">
        <v>52</v>
      </c>
      <c r="C31" s="8" t="s">
        <v>5</v>
      </c>
      <c r="D31" s="45"/>
      <c r="E31" s="41"/>
      <c r="F31" s="42"/>
    </row>
    <row r="32" spans="1:6" ht="31.5">
      <c r="A32" s="6" t="s">
        <v>53</v>
      </c>
      <c r="B32" s="7" t="s">
        <v>54</v>
      </c>
      <c r="C32" s="8" t="s">
        <v>5</v>
      </c>
      <c r="D32" s="43"/>
      <c r="E32" s="41"/>
      <c r="F32" s="42"/>
    </row>
    <row r="33" spans="1:7" ht="31.5">
      <c r="A33" s="6">
        <v>6</v>
      </c>
      <c r="B33" s="5" t="s">
        <v>55</v>
      </c>
      <c r="C33" s="4" t="s">
        <v>5</v>
      </c>
      <c r="D33" s="40">
        <f>SUM(D34:D42)</f>
        <v>0</v>
      </c>
      <c r="E33" s="41">
        <f>SUM(E34:E42)</f>
        <v>56.893999999999998</v>
      </c>
      <c r="F33" s="42"/>
    </row>
    <row r="34" spans="1:7">
      <c r="A34" s="8" t="s">
        <v>56</v>
      </c>
      <c r="B34" s="7" t="s">
        <v>57</v>
      </c>
      <c r="C34" s="8"/>
      <c r="D34" s="43"/>
      <c r="E34" s="44"/>
      <c r="F34" s="42"/>
    </row>
    <row r="35" spans="1:7" s="10" customFormat="1" ht="18.75" customHeight="1">
      <c r="A35" s="8" t="s">
        <v>58</v>
      </c>
      <c r="B35" s="7" t="s">
        <v>59</v>
      </c>
      <c r="C35" s="8"/>
      <c r="D35" s="45"/>
      <c r="E35" s="44">
        <f>3.891+41.003</f>
        <v>44.893999999999998</v>
      </c>
      <c r="F35" s="42"/>
    </row>
    <row r="36" spans="1:7" ht="31.5">
      <c r="A36" s="8" t="s">
        <v>60</v>
      </c>
      <c r="B36" s="7" t="s">
        <v>61</v>
      </c>
      <c r="C36" s="8"/>
      <c r="D36" s="43"/>
      <c r="E36" s="44"/>
      <c r="F36" s="42"/>
    </row>
    <row r="37" spans="1:7" ht="47.25">
      <c r="A37" s="8" t="s">
        <v>62</v>
      </c>
      <c r="B37" s="7" t="s">
        <v>63</v>
      </c>
      <c r="C37" s="8"/>
      <c r="D37" s="43"/>
      <c r="E37" s="44"/>
      <c r="F37" s="42"/>
    </row>
    <row r="38" spans="1:7">
      <c r="A38" s="8" t="s">
        <v>64</v>
      </c>
      <c r="B38" s="7" t="s">
        <v>65</v>
      </c>
      <c r="C38" s="8" t="s">
        <v>5</v>
      </c>
      <c r="D38" s="43"/>
      <c r="E38" s="44"/>
      <c r="F38" s="42"/>
    </row>
    <row r="39" spans="1:7">
      <c r="A39" s="8" t="s">
        <v>66</v>
      </c>
      <c r="B39" s="7" t="s">
        <v>67</v>
      </c>
      <c r="C39" s="8" t="s">
        <v>5</v>
      </c>
      <c r="D39" s="43"/>
      <c r="E39" s="44"/>
      <c r="F39" s="42"/>
    </row>
    <row r="40" spans="1:7">
      <c r="A40" s="8" t="s">
        <v>68</v>
      </c>
      <c r="B40" s="7" t="s">
        <v>69</v>
      </c>
      <c r="C40" s="8" t="s">
        <v>5</v>
      </c>
      <c r="D40" s="43"/>
      <c r="E40" s="44"/>
      <c r="F40" s="42"/>
    </row>
    <row r="41" spans="1:7">
      <c r="A41" s="8" t="s">
        <v>70</v>
      </c>
      <c r="B41" s="7" t="s">
        <v>71</v>
      </c>
      <c r="C41" s="8" t="s">
        <v>5</v>
      </c>
      <c r="D41" s="43"/>
      <c r="E41" s="41"/>
      <c r="F41" s="42"/>
    </row>
    <row r="42" spans="1:7">
      <c r="A42" s="8" t="s">
        <v>72</v>
      </c>
      <c r="B42" s="7" t="s">
        <v>73</v>
      </c>
      <c r="C42" s="8" t="s">
        <v>5</v>
      </c>
      <c r="D42" s="43"/>
      <c r="E42" s="47">
        <f>E43</f>
        <v>12</v>
      </c>
      <c r="F42" s="42"/>
    </row>
    <row r="43" spans="1:7" s="10" customFormat="1" ht="31.5">
      <c r="A43" s="8"/>
      <c r="B43" s="7" t="s">
        <v>74</v>
      </c>
      <c r="C43" s="8" t="s">
        <v>5</v>
      </c>
      <c r="D43" s="45"/>
      <c r="E43" s="44">
        <v>12</v>
      </c>
      <c r="F43" s="42"/>
    </row>
    <row r="44" spans="1:7">
      <c r="A44" s="4" t="s">
        <v>75</v>
      </c>
      <c r="B44" s="5" t="s">
        <v>76</v>
      </c>
      <c r="C44" s="4" t="s">
        <v>5</v>
      </c>
      <c r="D44" s="48">
        <f>D45+D71</f>
        <v>1761.5700000000002</v>
      </c>
      <c r="E44" s="42">
        <f>E45+E71</f>
        <v>900.91</v>
      </c>
      <c r="F44" s="42">
        <f t="shared" si="0"/>
        <v>51.142446794620703</v>
      </c>
      <c r="G44" s="32"/>
    </row>
    <row r="45" spans="1:7" ht="31.5">
      <c r="A45" s="6">
        <v>7</v>
      </c>
      <c r="B45" s="7" t="s">
        <v>77</v>
      </c>
      <c r="C45" s="8" t="s">
        <v>5</v>
      </c>
      <c r="D45" s="49">
        <f>SUM(D46:D65)</f>
        <v>1761.5700000000002</v>
      </c>
      <c r="E45" s="50">
        <f>SUM(E46:E65)</f>
        <v>900.91</v>
      </c>
      <c r="F45" s="42">
        <f t="shared" si="0"/>
        <v>51.142446794620703</v>
      </c>
    </row>
    <row r="46" spans="1:7">
      <c r="A46" s="8" t="s">
        <v>78</v>
      </c>
      <c r="B46" s="7" t="s">
        <v>8</v>
      </c>
      <c r="C46" s="8" t="s">
        <v>5</v>
      </c>
      <c r="D46" s="43"/>
      <c r="E46" s="41"/>
      <c r="F46" s="42"/>
    </row>
    <row r="47" spans="1:7">
      <c r="A47" s="8" t="s">
        <v>79</v>
      </c>
      <c r="B47" s="7" t="s">
        <v>10</v>
      </c>
      <c r="C47" s="8" t="s">
        <v>5</v>
      </c>
      <c r="D47" s="43"/>
      <c r="E47" s="41"/>
      <c r="F47" s="42"/>
    </row>
    <row r="48" spans="1:7">
      <c r="A48" s="8" t="s">
        <v>80</v>
      </c>
      <c r="B48" s="7" t="s">
        <v>12</v>
      </c>
      <c r="C48" s="8" t="s">
        <v>5</v>
      </c>
      <c r="D48" s="43"/>
      <c r="E48" s="41"/>
      <c r="F48" s="42"/>
    </row>
    <row r="49" spans="1:6">
      <c r="A49" s="8" t="s">
        <v>81</v>
      </c>
      <c r="B49" s="7" t="s">
        <v>14</v>
      </c>
      <c r="C49" s="8" t="s">
        <v>5</v>
      </c>
      <c r="D49" s="43"/>
      <c r="E49" s="41"/>
      <c r="F49" s="42"/>
    </row>
    <row r="50" spans="1:6">
      <c r="A50" s="8" t="s">
        <v>82</v>
      </c>
      <c r="B50" s="7" t="s">
        <v>16</v>
      </c>
      <c r="C50" s="8" t="s">
        <v>5</v>
      </c>
      <c r="D50" s="43"/>
      <c r="E50" s="41"/>
      <c r="F50" s="42"/>
    </row>
    <row r="51" spans="1:6">
      <c r="A51" s="8" t="s">
        <v>83</v>
      </c>
      <c r="B51" s="7" t="s">
        <v>18</v>
      </c>
      <c r="C51" s="8" t="s">
        <v>5</v>
      </c>
      <c r="D51" s="43"/>
      <c r="E51" s="41"/>
      <c r="F51" s="42"/>
    </row>
    <row r="52" spans="1:6" ht="31.5">
      <c r="A52" s="8" t="s">
        <v>84</v>
      </c>
      <c r="B52" s="7" t="s">
        <v>85</v>
      </c>
      <c r="C52" s="8" t="s">
        <v>5</v>
      </c>
      <c r="D52" s="43"/>
      <c r="E52" s="41"/>
      <c r="F52" s="42"/>
    </row>
    <row r="53" spans="1:6">
      <c r="A53" s="8" t="s">
        <v>86</v>
      </c>
      <c r="B53" s="7" t="s">
        <v>23</v>
      </c>
      <c r="C53" s="8" t="s">
        <v>5</v>
      </c>
      <c r="D53" s="43"/>
      <c r="E53" s="41"/>
      <c r="F53" s="42"/>
    </row>
    <row r="54" spans="1:6">
      <c r="A54" s="8" t="s">
        <v>87</v>
      </c>
      <c r="B54" s="7" t="s">
        <v>88</v>
      </c>
      <c r="C54" s="8" t="s">
        <v>5</v>
      </c>
      <c r="D54" s="43"/>
      <c r="E54" s="41"/>
      <c r="F54" s="42"/>
    </row>
    <row r="55" spans="1:6" ht="20.25" customHeight="1">
      <c r="A55" s="8" t="s">
        <v>89</v>
      </c>
      <c r="B55" s="7" t="s">
        <v>26</v>
      </c>
      <c r="C55" s="8" t="s">
        <v>5</v>
      </c>
      <c r="D55" s="43"/>
      <c r="E55" s="41"/>
      <c r="F55" s="42"/>
    </row>
    <row r="56" spans="1:6" s="10" customFormat="1" ht="20.25" customHeight="1">
      <c r="A56" s="8" t="s">
        <v>90</v>
      </c>
      <c r="B56" s="7" t="s">
        <v>69</v>
      </c>
      <c r="C56" s="8" t="s">
        <v>5</v>
      </c>
      <c r="D56" s="45"/>
      <c r="E56" s="44">
        <v>13.202</v>
      </c>
      <c r="F56" s="42"/>
    </row>
    <row r="57" spans="1:6" s="10" customFormat="1" ht="14.25" customHeight="1">
      <c r="A57" s="8" t="s">
        <v>91</v>
      </c>
      <c r="B57" s="7" t="s">
        <v>44</v>
      </c>
      <c r="C57" s="8" t="s">
        <v>5</v>
      </c>
      <c r="D57" s="45">
        <v>147.61000000000001</v>
      </c>
      <c r="E57" s="44">
        <v>28.111999999999998</v>
      </c>
      <c r="F57" s="42">
        <f t="shared" si="0"/>
        <v>19.044780163945529</v>
      </c>
    </row>
    <row r="58" spans="1:6" s="10" customFormat="1" ht="20.25" customHeight="1">
      <c r="A58" s="8" t="s">
        <v>92</v>
      </c>
      <c r="B58" s="7" t="s">
        <v>67</v>
      </c>
      <c r="C58" s="8" t="s">
        <v>5</v>
      </c>
      <c r="D58" s="45">
        <v>305.63</v>
      </c>
      <c r="E58" s="44">
        <f>34+49.59</f>
        <v>83.59</v>
      </c>
      <c r="F58" s="42">
        <f t="shared" si="0"/>
        <v>27.350063802637177</v>
      </c>
    </row>
    <row r="59" spans="1:6" ht="21" customHeight="1">
      <c r="A59" s="8" t="s">
        <v>93</v>
      </c>
      <c r="B59" s="7" t="s">
        <v>57</v>
      </c>
      <c r="C59" s="8" t="s">
        <v>5</v>
      </c>
      <c r="D59" s="43"/>
      <c r="E59" s="44"/>
      <c r="F59" s="42"/>
    </row>
    <row r="60" spans="1:6" s="10" customFormat="1" ht="31.5">
      <c r="A60" s="8" t="s">
        <v>94</v>
      </c>
      <c r="B60" s="7" t="s">
        <v>95</v>
      </c>
      <c r="C60" s="8" t="s">
        <v>5</v>
      </c>
      <c r="D60" s="45">
        <v>369.37</v>
      </c>
      <c r="E60" s="44">
        <f>17.885+3.838+30.204+3.75</f>
        <v>55.677000000000007</v>
      </c>
      <c r="F60" s="42">
        <f t="shared" si="0"/>
        <v>15.07350353304275</v>
      </c>
    </row>
    <row r="61" spans="1:6" ht="19.5" customHeight="1">
      <c r="A61" s="8" t="s">
        <v>96</v>
      </c>
      <c r="B61" s="7" t="s">
        <v>97</v>
      </c>
      <c r="C61" s="8" t="s">
        <v>5</v>
      </c>
      <c r="D61" s="43"/>
      <c r="E61" s="44"/>
      <c r="F61" s="42"/>
    </row>
    <row r="62" spans="1:6" ht="18.75" customHeight="1">
      <c r="A62" s="8" t="s">
        <v>98</v>
      </c>
      <c r="B62" s="7" t="s">
        <v>99</v>
      </c>
      <c r="C62" s="8" t="s">
        <v>5</v>
      </c>
      <c r="D62" s="43">
        <v>122.57</v>
      </c>
      <c r="E62" s="44">
        <v>54.93</v>
      </c>
      <c r="F62" s="42">
        <f t="shared" si="0"/>
        <v>44.815207636452641</v>
      </c>
    </row>
    <row r="63" spans="1:6" ht="21" customHeight="1">
      <c r="A63" s="8" t="s">
        <v>100</v>
      </c>
      <c r="B63" s="7" t="s">
        <v>101</v>
      </c>
      <c r="C63" s="8" t="s">
        <v>5</v>
      </c>
      <c r="D63" s="43">
        <v>12</v>
      </c>
      <c r="E63" s="44">
        <v>15</v>
      </c>
      <c r="F63" s="42">
        <f t="shared" si="0"/>
        <v>125</v>
      </c>
    </row>
    <row r="64" spans="1:6" s="10" customFormat="1" ht="19.5" customHeight="1">
      <c r="A64" s="8" t="s">
        <v>102</v>
      </c>
      <c r="B64" s="7" t="s">
        <v>103</v>
      </c>
      <c r="C64" s="8" t="s">
        <v>5</v>
      </c>
      <c r="D64" s="45">
        <v>652</v>
      </c>
      <c r="E64" s="44">
        <f>35.524+2.312+322.413</f>
        <v>360.24900000000002</v>
      </c>
      <c r="F64" s="42">
        <f t="shared" si="0"/>
        <v>55.252914110429451</v>
      </c>
    </row>
    <row r="65" spans="1:255">
      <c r="A65" s="13" t="s">
        <v>104</v>
      </c>
      <c r="B65" s="5" t="s">
        <v>105</v>
      </c>
      <c r="C65" s="4" t="s">
        <v>5</v>
      </c>
      <c r="D65" s="48">
        <f>SUM(D66:D70)</f>
        <v>152.38999999999999</v>
      </c>
      <c r="E65" s="42">
        <f>SUM(E66:E70)</f>
        <v>290.14999999999998</v>
      </c>
      <c r="F65" s="42">
        <f t="shared" si="0"/>
        <v>190.399632521819</v>
      </c>
    </row>
    <row r="66" spans="1:255">
      <c r="A66" s="13" t="s">
        <v>106</v>
      </c>
      <c r="B66" s="7" t="s">
        <v>107</v>
      </c>
      <c r="C66" s="8" t="s">
        <v>5</v>
      </c>
      <c r="D66" s="43">
        <v>20</v>
      </c>
      <c r="E66" s="44">
        <v>6.7939999999999996</v>
      </c>
      <c r="F66" s="42">
        <f t="shared" si="0"/>
        <v>33.97</v>
      </c>
    </row>
    <row r="67" spans="1:255">
      <c r="A67" s="13" t="s">
        <v>108</v>
      </c>
      <c r="B67" s="11" t="s">
        <v>109</v>
      </c>
      <c r="C67" s="8" t="s">
        <v>5</v>
      </c>
      <c r="D67" s="43"/>
      <c r="E67" s="44"/>
      <c r="F67" s="42"/>
    </row>
    <row r="68" spans="1:255" ht="31.5">
      <c r="A68" s="13" t="s">
        <v>110</v>
      </c>
      <c r="B68" s="7" t="s">
        <v>111</v>
      </c>
      <c r="C68" s="8" t="s">
        <v>5</v>
      </c>
      <c r="D68" s="45">
        <v>22</v>
      </c>
      <c r="E68" s="44"/>
      <c r="F68" s="42">
        <f t="shared" si="0"/>
        <v>0</v>
      </c>
    </row>
    <row r="69" spans="1:255" s="10" customFormat="1">
      <c r="A69" s="13" t="s">
        <v>112</v>
      </c>
      <c r="B69" s="7" t="s">
        <v>113</v>
      </c>
      <c r="C69" s="8" t="s">
        <v>5</v>
      </c>
      <c r="D69" s="45">
        <v>94.39</v>
      </c>
      <c r="E69" s="44">
        <v>283.35599999999999</v>
      </c>
      <c r="F69" s="42">
        <f t="shared" ref="F69:F74" si="1">E69*100/D69</f>
        <v>300.19705477275136</v>
      </c>
    </row>
    <row r="70" spans="1:255" ht="17.25" customHeight="1">
      <c r="A70" s="13" t="s">
        <v>114</v>
      </c>
      <c r="B70" s="7" t="s">
        <v>115</v>
      </c>
      <c r="C70" s="8" t="s">
        <v>5</v>
      </c>
      <c r="D70" s="45">
        <v>16</v>
      </c>
      <c r="E70" s="44"/>
      <c r="F70" s="42">
        <f t="shared" si="1"/>
        <v>0</v>
      </c>
    </row>
    <row r="71" spans="1:255">
      <c r="A71" s="13"/>
      <c r="B71" s="7" t="s">
        <v>116</v>
      </c>
      <c r="C71" s="8" t="s">
        <v>5</v>
      </c>
      <c r="D71" s="43"/>
      <c r="E71" s="41"/>
      <c r="F71" s="42"/>
    </row>
    <row r="72" spans="1:255">
      <c r="A72" s="4" t="s">
        <v>117</v>
      </c>
      <c r="B72" s="5" t="s">
        <v>118</v>
      </c>
      <c r="C72" s="4" t="s">
        <v>5</v>
      </c>
      <c r="D72" s="48">
        <f>D44+D5</f>
        <v>11050.23</v>
      </c>
      <c r="E72" s="42">
        <f>E44+E5</f>
        <v>6034.1639999999989</v>
      </c>
      <c r="F72" s="42">
        <f t="shared" si="1"/>
        <v>54.606682394846075</v>
      </c>
    </row>
    <row r="73" spans="1:255">
      <c r="A73" s="4" t="s">
        <v>119</v>
      </c>
      <c r="B73" s="5" t="s">
        <v>120</v>
      </c>
      <c r="C73" s="4" t="s">
        <v>5</v>
      </c>
      <c r="D73" s="43">
        <f>D74-D72</f>
        <v>0</v>
      </c>
      <c r="E73" s="44">
        <f>E74-E72</f>
        <v>-2045.367999999999</v>
      </c>
      <c r="F73" s="42"/>
    </row>
    <row r="74" spans="1:255">
      <c r="A74" s="4" t="s">
        <v>121</v>
      </c>
      <c r="B74" s="5" t="s">
        <v>122</v>
      </c>
      <c r="C74" s="4" t="s">
        <v>5</v>
      </c>
      <c r="D74" s="48">
        <v>11050.23</v>
      </c>
      <c r="E74" s="42">
        <v>3988.7959999999998</v>
      </c>
      <c r="F74" s="42">
        <f t="shared" si="1"/>
        <v>36.096950018234914</v>
      </c>
    </row>
    <row r="75" spans="1:255">
      <c r="A75" s="4" t="s">
        <v>123</v>
      </c>
      <c r="B75" s="14" t="s">
        <v>124</v>
      </c>
      <c r="C75" s="4" t="s">
        <v>125</v>
      </c>
      <c r="D75" s="40">
        <v>6600</v>
      </c>
      <c r="E75" s="42">
        <v>2382.44</v>
      </c>
      <c r="F75" s="42">
        <f>E75*100/D75</f>
        <v>36.097575757575754</v>
      </c>
    </row>
    <row r="76" spans="1:255">
      <c r="A76" s="4" t="s">
        <v>126</v>
      </c>
      <c r="B76" s="15" t="s">
        <v>127</v>
      </c>
      <c r="C76" s="9"/>
      <c r="D76" s="51">
        <f>D74/D75</f>
        <v>1.6742772727272726</v>
      </c>
      <c r="E76" s="52">
        <f>E74/E75</f>
        <v>1.6742482496935913</v>
      </c>
      <c r="F76" s="51"/>
    </row>
    <row r="77" spans="1:255" s="18" customFormat="1" ht="8.25" customHeight="1">
      <c r="A77" s="16"/>
      <c r="B77" s="17"/>
      <c r="D77" s="19"/>
      <c r="E77" s="30"/>
      <c r="F77" s="3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56" customFormat="1" ht="38.25" customHeight="1">
      <c r="A78" s="53"/>
      <c r="B78" s="54" t="s">
        <v>132</v>
      </c>
      <c r="D78" s="57" t="s">
        <v>133</v>
      </c>
      <c r="E78" s="57"/>
      <c r="F78" s="55"/>
    </row>
    <row r="79" spans="1:255" s="21" customFormat="1">
      <c r="A79" s="16"/>
      <c r="B79" s="20"/>
      <c r="C79" s="22"/>
      <c r="D79" s="22"/>
      <c r="E79" s="30"/>
      <c r="F79" s="30"/>
    </row>
    <row r="80" spans="1:255" s="21" customFormat="1" ht="8.25" customHeight="1">
      <c r="A80" s="16"/>
      <c r="B80" s="20"/>
      <c r="C80" s="23"/>
      <c r="D80" s="24"/>
      <c r="E80" s="30"/>
      <c r="F80" s="30"/>
    </row>
    <row r="81" spans="1:6" s="21" customFormat="1">
      <c r="A81" s="16"/>
      <c r="B81" s="20"/>
      <c r="C81" s="38"/>
      <c r="D81" s="38"/>
      <c r="E81" s="30"/>
      <c r="F81" s="30"/>
    </row>
    <row r="82" spans="1:6" s="21" customFormat="1" ht="4.5" customHeight="1">
      <c r="A82" s="16"/>
      <c r="B82" s="20"/>
      <c r="C82" s="23"/>
      <c r="D82" s="24"/>
      <c r="E82" s="30"/>
      <c r="F82" s="30"/>
    </row>
    <row r="83" spans="1:6" s="21" customFormat="1">
      <c r="A83" s="16"/>
      <c r="B83" s="20"/>
      <c r="C83" s="38"/>
      <c r="D83" s="38"/>
      <c r="E83" s="31"/>
      <c r="F83" s="31"/>
    </row>
    <row r="84" spans="1:6" s="21" customFormat="1" ht="6" customHeight="1">
      <c r="A84" s="16"/>
      <c r="B84" s="20"/>
      <c r="C84" s="23"/>
      <c r="D84" s="24"/>
      <c r="E84" s="31"/>
      <c r="F84" s="31"/>
    </row>
    <row r="85" spans="1:6" ht="12.75" customHeight="1">
      <c r="B85" s="20"/>
      <c r="C85" s="38"/>
      <c r="D85" s="38"/>
    </row>
    <row r="86" spans="1:6" ht="9" customHeight="1">
      <c r="B86" s="20"/>
      <c r="C86" s="23"/>
      <c r="D86" s="24"/>
    </row>
    <row r="87" spans="1:6">
      <c r="B87" s="20"/>
      <c r="C87" s="38"/>
      <c r="D87" s="38"/>
    </row>
    <row r="88" spans="1:6" ht="9" customHeight="1">
      <c r="B88" s="25"/>
      <c r="C88" s="23"/>
      <c r="D88" s="24"/>
    </row>
    <row r="89" spans="1:6" ht="18.75" customHeight="1">
      <c r="B89" s="35"/>
      <c r="C89" s="23"/>
      <c r="D89" s="24"/>
    </row>
    <row r="90" spans="1:6">
      <c r="B90" s="25"/>
      <c r="C90" s="23"/>
      <c r="D90" s="24"/>
    </row>
    <row r="91" spans="1:6" ht="20.25" customHeight="1">
      <c r="B91" s="36"/>
      <c r="C91" s="36"/>
      <c r="D91" s="36"/>
    </row>
    <row r="92" spans="1:6" ht="20.25">
      <c r="B92" s="26"/>
      <c r="C92" s="27"/>
      <c r="D92" s="28"/>
    </row>
  </sheetData>
  <mergeCells count="8">
    <mergeCell ref="B91:D91"/>
    <mergeCell ref="A2:E2"/>
    <mergeCell ref="C81:D81"/>
    <mergeCell ref="C83:D83"/>
    <mergeCell ref="C85:D85"/>
    <mergeCell ref="C87:D87"/>
    <mergeCell ref="A3:F3"/>
    <mergeCell ref="D78:E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2021-06-29T12:16:25Z</dcterms:created>
  <dcterms:modified xsi:type="dcterms:W3CDTF">2021-07-26T10:50:20Z</dcterms:modified>
</cp:coreProperties>
</file>