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 tabRatio="602"/>
  </bookViews>
  <sheets>
    <sheet name="форма 5" sheetId="3" r:id="rId1"/>
    <sheet name="Расшифровка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as" localSheetId="0">[1]Dictionaries!$C$2:$C$5</definedName>
    <definedName name="as">[1]Dictionaries!$C$2:$C$5</definedName>
    <definedName name="AS2DocOpenMode" hidden="1">"AS2DocumentEdit"</definedName>
    <definedName name="ClDate">[2]Info!$G$6</definedName>
    <definedName name="CompOt">#N/A</definedName>
    <definedName name="CompRas">#N/A</definedName>
    <definedName name="CurrBase" localSheetId="0">[3]Configure!$D$1</definedName>
    <definedName name="CurrBase">[3]Configure!$D$1</definedName>
    <definedName name="EURO_PRICING" localSheetId="0">'[4]Exchange Rate Link Sheet'!$I$16</definedName>
    <definedName name="EURO_PRICING">'[4]Exchange Rate Link Sheet'!$I$16</definedName>
    <definedName name="EURO_RATE" localSheetId="0">'[4]Exchange Rate Link Sheet'!$I$12</definedName>
    <definedName name="EURO_RATE">'[4]Exchange Rate Link Sheet'!$I$12</definedName>
    <definedName name="ew">#N/A</definedName>
    <definedName name="Excel_BuiltIn__FilterDatabase_1">"$Расшифровка.$#ССЫЛ!$#ССЫЛ!:$#ССЫЛ!$#ССЫЛ!"</definedName>
    <definedName name="fg">#N/A</definedName>
    <definedName name="FX_RATE" localSheetId="0">'[3]Exchange Rate Link Sheet'!$I$10</definedName>
    <definedName name="FX_RATE">'[3]Exchange Rate Link Sheet'!$I$10</definedName>
    <definedName name="k">#N/A</definedName>
    <definedName name="kto">[5]Форма2!$C$19:$C$24,[5]Форма2!$E$19:$F$24,[5]Форма2!$D$26:$F$31,[5]Форма2!$C$33:$C$38,[5]Форма2!$E$33:$F$38,[5]Форма2!$D$40:$F$43,[5]Форма2!$C$45:$C$48,[5]Форма2!$E$45:$F$48,[5]Форма2!$C$19</definedName>
    <definedName name="LC_PRICING" localSheetId="0">'[4]Exchange Rate Link Sheet'!$I$14</definedName>
    <definedName name="LC_PRICING">'[4]Exchange Rate Link Sheet'!$I$14</definedName>
    <definedName name="m_2005" localSheetId="0">'[6]1NK'!$R$10:$R$1877</definedName>
    <definedName name="m_2005">'[7]1NK'!$R$10:$R$1877</definedName>
    <definedName name="m_2006" localSheetId="0">'[6]1NK'!$S$10:$S$1838</definedName>
    <definedName name="m_2006">'[7]1NK'!$S$10:$S$1838</definedName>
    <definedName name="m_2007" localSheetId="0">'[6]1NK'!$T$10:$T$1838</definedName>
    <definedName name="m_2007">'[7]1NK'!$T$10:$T$1838</definedName>
    <definedName name="m_OTM2005" localSheetId="0">'[8]2.2 ОтклОТМ'!$G$1:$G$65536</definedName>
    <definedName name="m_OTM2005">'[9]2.2 ОтклОТМ'!$G$1:$G$65536</definedName>
    <definedName name="m_OTM2006" localSheetId="0">'[8]2.2 ОтклОТМ'!$J$1:$J$65536</definedName>
    <definedName name="m_OTM2006">'[9]2.2 ОтклОТМ'!$J$1:$J$65536</definedName>
    <definedName name="m_OTM2007" localSheetId="0">'[8]2.2 ОтклОТМ'!$M$1:$M$65536</definedName>
    <definedName name="m_OTM2007">'[9]2.2 ОтклОТМ'!$M$1:$M$65536</definedName>
    <definedName name="m_OTM2008" localSheetId="0">'[8]2.2 ОтклОТМ'!$P$1:$P$65536</definedName>
    <definedName name="m_OTM2008">'[9]2.2 ОтклОТМ'!$P$1:$P$65536</definedName>
    <definedName name="m_OTM2009" localSheetId="0">'[8]2.2 ОтклОТМ'!$S$1:$S$65536</definedName>
    <definedName name="m_OTM2009">'[9]2.2 ОтклОТМ'!$S$1:$S$65536</definedName>
    <definedName name="m_OTM2010" localSheetId="0">'[8]2.2 ОтклОТМ'!$V$1:$V$65536</definedName>
    <definedName name="m_OTM2010">'[9]2.2 ОтклОТМ'!$V$1:$V$65536</definedName>
    <definedName name="m_OTMizm" localSheetId="0">'[8]1.3.2 ОТМ'!$K$1:$K$65536</definedName>
    <definedName name="m_OTMizm">'[9]1.3.2 ОТМ'!$K$1:$K$65536</definedName>
    <definedName name="m_OTMkod" localSheetId="0">'[8]1.3.2 ОТМ'!$A$1:$A$65536</definedName>
    <definedName name="m_OTMkod">'[9]1.3.2 ОТМ'!$A$1:$A$65536</definedName>
    <definedName name="m_OTMnomer" localSheetId="0">'[8]1.3.2 ОТМ'!$H$1:$H$65536</definedName>
    <definedName name="m_OTMnomer">'[9]1.3.2 ОТМ'!$H$1:$H$65536</definedName>
    <definedName name="m_OTMpokaz" localSheetId="0">'[8]1.3.2 ОТМ'!$I$1:$I$65536</definedName>
    <definedName name="m_OTMpokaz">'[9]1.3.2 ОТМ'!$I$1:$I$65536</definedName>
    <definedName name="m_Predpr_I" localSheetId="0">[8]Предпр!$C$3:$C$29</definedName>
    <definedName name="m_Predpr_I">[9]Предпр!$C$3:$C$29</definedName>
    <definedName name="m_Predpr_N" localSheetId="0">[8]Предпр!$D$3:$D$29</definedName>
    <definedName name="m_Predpr_N">[9]Предпр!$D$3:$D$29</definedName>
    <definedName name="m_Zatrat" localSheetId="0">[8]ЦентрЗатр!$A$2:$G$71</definedName>
    <definedName name="m_Zatrat">[9]ЦентрЗатр!$A$2:$G$71</definedName>
    <definedName name="m_Zatrat_Ed" localSheetId="0">[8]ЦентрЗатр!$E$2:$E$71</definedName>
    <definedName name="m_Zatrat_Ed">[9]ЦентрЗатр!$E$2:$E$71</definedName>
    <definedName name="m_Zatrat_K" localSheetId="0">[8]ЦентрЗатр!$F$2:$F$71</definedName>
    <definedName name="m_Zatrat_K">[9]ЦентрЗатр!$F$2:$F$71</definedName>
    <definedName name="m_Zatrat_N" localSheetId="0">[8]ЦентрЗатр!$G$2:$G$71</definedName>
    <definedName name="m_Zatrat_N">[9]ЦентрЗатр!$G$2:$G$71</definedName>
    <definedName name="nf">#N/A</definedName>
    <definedName name="OpDate">[2]Info!$G$5</definedName>
    <definedName name="qwe">[10]Форма2!$C$19:$C$24,[10]Форма2!$E$19:$F$24,[10]Форма2!$D$26:$F$31,[10]Форма2!$C$33:$C$38,[10]Форма2!$E$33:$F$38,[10]Форма2!$D$40:$F$43,[10]Форма2!$C$45:$C$48,[10]Форма2!$E$45:$F$48,[10]Форма2!$C$19</definedName>
    <definedName name="rtt" localSheetId="1" hidden="1">{#N/A,#N/A,TRUE,"Лист1";#N/A,#N/A,TRUE,"Лист2";#N/A,#N/A,TRUE,"Лист3"}</definedName>
    <definedName name="rtt" localSheetId="0" hidden="1">{#N/A,#N/A,TRUE,"Лист1";#N/A,#N/A,TRUE,"Лист2";#N/A,#N/A,TRUE,"Лист3"}</definedName>
    <definedName name="rtt" hidden="1">{#N/A,#N/A,TRUE,"Лист1";#N/A,#N/A,TRUE,"Лист2";#N/A,#N/A,TRUE,"Лист3"}</definedName>
    <definedName name="s1_01" localSheetId="1">#REF!</definedName>
    <definedName name="s1_01" localSheetId="0">#REF!</definedName>
    <definedName name="s1_01">#REF!</definedName>
    <definedName name="TextRefCopy63" localSheetId="0">'[11]PP&amp;E mvt for 2003'!$R$18</definedName>
    <definedName name="TextRefCopy63">'[11]PP&amp;E mvt for 2003'!$R$18</definedName>
    <definedName name="TextRefCopy88" localSheetId="0">'[11]PP&amp;E mvt for 2003'!$P$19</definedName>
    <definedName name="TextRefCopy88">'[11]PP&amp;E mvt for 2003'!$P$19</definedName>
    <definedName name="TextRefCopy89" localSheetId="0">'[11]PP&amp;E mvt for 2003'!$P$46</definedName>
    <definedName name="TextRefCopy89">'[11]PP&amp;E mvt for 2003'!$P$46</definedName>
    <definedName name="TextRefCopy90" localSheetId="0">'[11]PP&amp;E mvt for 2003'!$P$25</definedName>
    <definedName name="TextRefCopy90">'[11]PP&amp;E mvt for 2003'!$P$25</definedName>
    <definedName name="TextRefCopy92" localSheetId="0">'[11]PP&amp;E mvt for 2003'!$P$26</definedName>
    <definedName name="TextRefCopy92">'[11]PP&amp;E mvt for 2003'!$P$26</definedName>
    <definedName name="TextRefCopy94" localSheetId="0">'[11]PP&amp;E mvt for 2003'!$P$52</definedName>
    <definedName name="TextRefCopy94">'[11]PP&amp;E mvt for 2003'!$P$52</definedName>
    <definedName name="TextRefCopy95" localSheetId="0">'[11]PP&amp;E mvt for 2003'!$P$53</definedName>
    <definedName name="TextRefCopy95">'[11]PP&amp;E mvt for 2003'!$P$53</definedName>
    <definedName name="TextRefCopyRangeCount" hidden="1">3</definedName>
    <definedName name="Valuta" localSheetId="0">[12]calc!$E$26</definedName>
    <definedName name="Valuta">[13]calc!$E$26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Z_C37E65A7_9893_435E_9759_72E0D8A5DD87_.wvu.PrintTitles" localSheetId="1" hidden="1">#REF!</definedName>
    <definedName name="Z_C37E65A7_9893_435E_9759_72E0D8A5DD87_.wvu.PrintTitles" localSheetId="0" hidden="1">#REF!</definedName>
    <definedName name="Z_C37E65A7_9893_435E_9759_72E0D8A5DD87_.wvu.PrintTitles" hidden="1">#REF!</definedName>
    <definedName name="АААААААА">#N/A</definedName>
    <definedName name="аап" localSheetId="1" hidden="1">{#N/A,#N/A,TRUE,"Лист1";#N/A,#N/A,TRUE,"Лист2";#N/A,#N/A,TRUE,"Лист3"}</definedName>
    <definedName name="аап" localSheetId="0" hidden="1">{#N/A,#N/A,TRUE,"Лист1";#N/A,#N/A,TRUE,"Лист2";#N/A,#N/A,TRUE,"Лист3"}</definedName>
    <definedName name="аап" hidden="1">{#N/A,#N/A,TRUE,"Лист1";#N/A,#N/A,TRUE,"Лист2";#N/A,#N/A,TRUE,"Лист3"}</definedName>
    <definedName name="АБП" localSheetId="0">'[14]Служебный ФКРБ'!$A$2:$A$136</definedName>
    <definedName name="АБП">'[14]Служебный ФКРБ'!$A$2:$A$136</definedName>
    <definedName name="айналайн" localSheetId="1" hidden="1">{#N/A,#N/A,TRUE,"Лист1";#N/A,#N/A,TRUE,"Лист2";#N/A,#N/A,TRUE,"Лист3"}</definedName>
    <definedName name="айналайн" localSheetId="0" hidden="1">{#N/A,#N/A,TRUE,"Лист1";#N/A,#N/A,TRUE,"Лист2";#N/A,#N/A,TRUE,"Лист3"}</definedName>
    <definedName name="айналайн" hidden="1">{#N/A,#N/A,TRUE,"Лист1";#N/A,#N/A,TRUE,"Лист2";#N/A,#N/A,TRUE,"Лист3"}</definedName>
    <definedName name="ап">#N/A</definedName>
    <definedName name="апвп" localSheetId="0">[15]Форма2!$C$19:$C$24,[15]Форма2!$E$19:$F$24,[15]Форма2!$D$26:$F$31,[15]Форма2!$C$33:$C$38,[15]Форма2!$E$33:$F$38,[15]Форма2!$D$40:$F$43,[15]Форма2!$C$45:$C$48,[15]Форма2!$E$45:$F$48,[15]Форма2!$C$19</definedName>
    <definedName name="апвп">[16]Форма2!$C$19:$C$24,[16]Форма2!$E$19:$F$24,[16]Форма2!$D$26:$F$31,[16]Форма2!$C$33:$C$38,[16]Форма2!$E$33:$F$38,[16]Форма2!$D$40:$F$43,[16]Форма2!$C$45:$C$48,[16]Форма2!$E$45:$F$48,[16]Форма2!$C$19</definedName>
    <definedName name="Бери">[17]Форма2!$D$129:$F$132,[17]Форма2!$D$134:$F$135,[17]Форма2!$D$137:$F$140,[17]Форма2!$D$142:$F$144,[17]Форма2!$D$146:$F$150,[17]Форма2!$D$152:$F$154,[17]Форма2!$D$156:$F$162,[17]Форма2!$D$129</definedName>
    <definedName name="Берик">[17]Форма2!$C$70:$C$72,[17]Форма2!$D$73:$F$73,[17]Форма2!$E$70:$F$72,[17]Форма2!$C$75:$C$77,[17]Форма2!$E$75:$F$77,[17]Форма2!$C$79:$C$82,[17]Форма2!$E$79:$F$82,[17]Форма2!$C$84:$C$86,[17]Форма2!$E$84:$F$86,[17]Форма2!$C$88:$C$89,[17]Форма2!$E$88:$F$89,[17]Форма2!$C$70</definedName>
    <definedName name="БЛРаздел1">[18]Форма2!$C$19:$C$24,[18]Форма2!$E$19:$F$24,[18]Форма2!$D$26:$F$31,[18]Форма2!$C$33:$C$38,[18]Форма2!$E$33:$F$38,[18]Форма2!$D$40:$F$43,[18]Форма2!$C$45:$C$48,[18]Форма2!$E$45:$F$48,[18]Форма2!$C$19</definedName>
    <definedName name="БЛРаздел2">[18]Форма2!$C$51:$C$58,[18]Форма2!$E$51:$F$58,[18]Форма2!$C$60:$C$63,[18]Форма2!$E$60:$F$63,[18]Форма2!$C$65:$C$67,[18]Форма2!$E$65:$F$67,[18]Форма2!$C$51</definedName>
    <definedName name="БЛРаздел3">[18]Форма2!$C$70:$C$72,[18]Форма2!$D$73:$F$73,[18]Форма2!$E$70:$F$72,[18]Форма2!$C$75:$C$77,[18]Форма2!$E$75:$F$77,[18]Форма2!$C$79:$C$82,[18]Форма2!$E$79:$F$82,[18]Форма2!$C$84:$C$86,[18]Форма2!$E$84:$F$86,[18]Форма2!$C$88:$C$89,[18]Форма2!$E$88:$F$89,[18]Форма2!$C$70</definedName>
    <definedName name="БЛРаздел4">[18]Форма2!$E$106:$F$107,[18]Форма2!$C$106:$C$107,[18]Форма2!$E$102:$F$104,[18]Форма2!$C$102:$C$104,[18]Форма2!$C$97:$C$100,[18]Форма2!$E$97:$F$100,[18]Форма2!$E$92:$F$95,[18]Форма2!$C$92:$C$95,[18]Форма2!$C$92</definedName>
    <definedName name="БЛРаздел5">[18]Форма2!$C$113:$C$114,[18]Форма2!$D$110:$F$112,[18]Форма2!$E$113:$F$114,[18]Форма2!$D$115:$F$115,[18]Форма2!$D$117:$F$119,[18]Форма2!$D$121:$F$122,[18]Форма2!$D$124:$F$126,[18]Форма2!$D$110</definedName>
    <definedName name="БЛРаздел6">[18]Форма2!$D$129:$F$132,[18]Форма2!$D$134:$F$135,[18]Форма2!$D$137:$F$140,[18]Форма2!$D$142:$F$144,[18]Форма2!$D$146:$F$150,[18]Форма2!$D$152:$F$154,[18]Форма2!$D$156:$F$162,[18]Форма2!$D$129</definedName>
    <definedName name="БЛРаздел7">[18]Форма2!$D$179:$F$185,[18]Форма2!$D$175:$F$177,[18]Форма2!$D$165:$F$173,[18]Форма2!$D$165</definedName>
    <definedName name="БЛРаздел8">[18]Форма2!$E$200:$F$207,[18]Форма2!$C$200:$C$207,[18]Форма2!$E$189:$F$198,[18]Форма2!$C$189:$C$198,[18]Форма2!$E$188:$F$188,[18]Форма2!$C$188</definedName>
    <definedName name="БЛРаздел9">[18]Форма2!$E$234:$F$237,[18]Форма2!$C$234:$C$237,[18]Форма2!$E$224:$F$232,[18]Форма2!$C$224:$C$232,[18]Форма2!$E$223:$F$223,[18]Форма2!$C$223,[18]Форма2!$E$217:$F$221,[18]Форма2!$C$217:$C$221,[18]Форма2!$E$210:$F$215,[18]Форма2!$C$210:$C$215,[18]Форма2!$C$210</definedName>
    <definedName name="БПДанные">[18]Форма1!$C$22:$D$33,[18]Форма1!$C$36:$D$48,[18]Форма1!$C$22</definedName>
    <definedName name="в23ё">#N/A</definedName>
    <definedName name="вв">#N/A</definedName>
    <definedName name="ВидПредмета" localSheetId="0">'[14]Вид предмета'!$A$1:$A$3</definedName>
    <definedName name="ВидПредмета">'[14]Вид предмета'!$A$1:$A$3</definedName>
    <definedName name="вуув" localSheetId="1" hidden="1">{#N/A,#N/A,TRUE,"Лист1";#N/A,#N/A,TRUE,"Лист2";#N/A,#N/A,TRUE,"Лист3"}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вы" localSheetId="1">#REF!</definedName>
    <definedName name="вы" localSheetId="0">#REF!</definedName>
    <definedName name="вы">#REF!</definedName>
    <definedName name="гараж">[19]Форма2!$D$129:$F$132,[19]Форма2!$D$134:$F$135,[19]Форма2!$D$137:$F$140,[19]Форма2!$D$142:$F$144,[19]Форма2!$D$146:$F$150,[19]Форма2!$D$152:$F$154,[19]Форма2!$D$156:$F$162,[19]Форма2!$D$129</definedName>
    <definedName name="грприрцфв00ав98" localSheetId="1" hidden="1">{#N/A,#N/A,TRUE,"Лист1";#N/A,#N/A,TRUE,"Лист2";#N/A,#N/A,TRUE,"Лист3"}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ФОТНБ" comment="НБ" localSheetId="0">'[20]Оплата труда'!$E$14</definedName>
    <definedName name="ГФОТНБ" comment="НБ">'[21]Оплата труда'!$E$14</definedName>
    <definedName name="ГФОТраб" comment="раб" localSheetId="0">'[20]Оплата труда'!$E$15</definedName>
    <definedName name="ГФОТраб" comment="раб">'[21]Оплата труда'!$E$15</definedName>
    <definedName name="дебит">'[22]из сем'!$A$2:$B$362</definedName>
    <definedName name="Добыча">'[23]Добыча нефти4'!$F$11:$Q$12</definedName>
    <definedName name="ЕдИзм" localSheetId="0">[8]ЕдИзм!$A$1:$D$25</definedName>
    <definedName name="ЕдИзм">[9]ЕдИзм!$A$1:$D$25</definedName>
    <definedName name="еркапп" localSheetId="1" hidden="1">#REF!</definedName>
    <definedName name="еркапп" localSheetId="0" hidden="1">#REF!</definedName>
    <definedName name="еркапп" hidden="1">#REF!</definedName>
    <definedName name="Инвестка" localSheetId="1">#REF!</definedName>
    <definedName name="Инвестка" localSheetId="0">#REF!</definedName>
    <definedName name="Инвестка">#REF!</definedName>
    <definedName name="индцкавг98" localSheetId="1" hidden="1">{#N/A,#N/A,TRUE,"Лист1";#N/A,#N/A,TRUE,"Лист2";#N/A,#N/A,TRUE,"Лист3"}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сточник" localSheetId="0">'[14]Источник финансирования'!$A$1:$A$6</definedName>
    <definedName name="Источник">'[14]Источник финансирования'!$A$1:$A$6</definedName>
    <definedName name="ИТС2018г" localSheetId="1">#REF!</definedName>
    <definedName name="ИТС2018г" localSheetId="0">#REF!</definedName>
    <definedName name="ИТС2018г">#REF!</definedName>
    <definedName name="йй">#N/A</definedName>
    <definedName name="Казводхоз" localSheetId="1" hidden="1">#REF!</definedName>
    <definedName name="Казводхоз" localSheetId="0" hidden="1">#REF!</definedName>
    <definedName name="Казводхоз" hidden="1">#REF!</definedName>
    <definedName name="КАТО" localSheetId="0">[14]КАТО!$A$2:$A$17162</definedName>
    <definedName name="КАТО">[14]КАТО!$A$2:$A$17162</definedName>
    <definedName name="ке">#N/A</definedName>
    <definedName name="Кегок2" localSheetId="1" hidden="1">{#N/A,#N/A,TRUE,"Лист1";#N/A,#N/A,TRUE,"Лист2";#N/A,#N/A,TRUE,"Лист3"}</definedName>
    <definedName name="Кегок2" localSheetId="0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">#N/A</definedName>
    <definedName name="Мадина" localSheetId="1" hidden="1">#REF!</definedName>
    <definedName name="Мадина" localSheetId="0" hidden="1">#REF!</definedName>
    <definedName name="Мадина" hidden="1">#REF!</definedName>
    <definedName name="Месяц" localSheetId="0">[14]Месяцы!$A$1:$A$13</definedName>
    <definedName name="Месяц">[14]Месяцы!$A$1:$A$13</definedName>
    <definedName name="мм" localSheetId="1">#REF!</definedName>
    <definedName name="мм" localSheetId="0">#REF!</definedName>
    <definedName name="мм">#REF!</definedName>
    <definedName name="мым">#N/A</definedName>
    <definedName name="нгнгнг" localSheetId="1" hidden="1">{#N/A,#N/A,TRUE,"Лист1";#N/A,#N/A,TRUE,"Лист2";#N/A,#N/A,TRUE,"Лист3"}</definedName>
    <definedName name="нгнгнг" localSheetId="0" hidden="1">{#N/A,#N/A,TRUE,"Лист1";#N/A,#N/A,TRUE,"Лист2";#N/A,#N/A,TRUE,"Лист3"}</definedName>
    <definedName name="нгнгнг" hidden="1">{#N/A,#N/A,TRUE,"Лист1";#N/A,#N/A,TRUE,"Лист2";#N/A,#N/A,TRUE,"Лист3"}</definedName>
    <definedName name="норма.аморт" comment="МиО" localSheetId="0">[20]Амортизация!$D$12</definedName>
    <definedName name="норма.аморт" comment="МиО">[21]Амортизация!$D$12</definedName>
    <definedName name="_xlnm.Print_Area" localSheetId="1">Расшифровка!$A$1:$C$33</definedName>
    <definedName name="_xlnm.Print_Area" localSheetId="0">'форма 5'!$A$1:$V$117</definedName>
    <definedName name="Обоснование" localSheetId="0">OFFSET([14]ОПГЗ!$A$1,MATCH('[14]План ГЗ'!$P1,[14]ОПГЗ!$A$1:$A$65536,0)-1,1,COUNTIF([14]ОПГЗ!$A$1:$A$65536,'[14]План ГЗ'!$P1),1)</definedName>
    <definedName name="Обоснование">OFFSET([14]ОПГЗ!$A$1,MATCH('[14]План ГЗ'!$P1,[14]ОПГЗ!$A$1:$A$65536,0)-1,1,COUNTIF([14]ОПГЗ!$A$1:$A$65536,'[14]План ГЗ'!$P1),1)</definedName>
    <definedName name="Ораз">[17]Форма2!$D$179:$F$185,[17]Форма2!$D$175:$F$177,[17]Форма2!$D$165:$F$173,[17]Форма2!$D$165</definedName>
    <definedName name="оррп" localSheetId="1" hidden="1">#REF!</definedName>
    <definedName name="оррп" localSheetId="0" hidden="1">#REF!</definedName>
    <definedName name="оррп" hidden="1">#REF!</definedName>
    <definedName name="папав" localSheetId="1" hidden="1">#REF!</definedName>
    <definedName name="папав" localSheetId="0" hidden="1">#REF!</definedName>
    <definedName name="папав" hidden="1">#REF!</definedName>
    <definedName name="Подпрограмма" localSheetId="0">'[14]Служебный ФКРБ'!$C$2:$C$31</definedName>
    <definedName name="Подпрограмма">'[14]Служебный ФКРБ'!$C$2:$C$31</definedName>
    <definedName name="пр" localSheetId="1" hidden="1">#REF!</definedName>
    <definedName name="пр" localSheetId="0" hidden="1">#REF!</definedName>
    <definedName name="пр" hidden="1">#REF!</definedName>
    <definedName name="пред.норма.аморт" comment="ЗиС" localSheetId="0">[20]Амортизация!$D$11</definedName>
    <definedName name="пред.норма.аморт" comment="ЗиС">[21]Амортизация!$D$11</definedName>
    <definedName name="Предприятия">'[24]#ССЫЛКА'!$A$1:$D$64</definedName>
    <definedName name="прибыль3" localSheetId="1" hidden="1">{#N/A,#N/A,TRUE,"Лист1";#N/A,#N/A,TRUE,"Лист2";#N/A,#N/A,TRUE,"Лист3"}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ограмма" localSheetId="0">'[14]Служебный ФКРБ'!$B$2:$B$145</definedName>
    <definedName name="Программа">'[14]Служебный ФКРБ'!$B$2:$B$145</definedName>
    <definedName name="расходы">[25]Форма2!$C$51:$C$58,[25]Форма2!$E$51:$F$58,[25]Форма2!$C$60:$C$63,[25]Форма2!$E$60:$F$63,[25]Форма2!$C$65:$C$67,[25]Форма2!$E$65:$F$67,[25]Форма2!$C$51</definedName>
    <definedName name="реестр" localSheetId="1" hidden="1">{#N/A,#N/A,TRUE,"Лист1";#N/A,#N/A,TRUE,"Лист2";#N/A,#N/A,TRUE,"Лист3"}</definedName>
    <definedName name="реестр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олгорлгрд" localSheetId="0">'[4]Exchange Rate Link Sheet'!$I$12</definedName>
    <definedName name="ролгорлгрд">'[26]Exchange Rate Link Sheet'!$I$12</definedName>
    <definedName name="рпп" localSheetId="1" hidden="1">#REF!</definedName>
    <definedName name="рпп" localSheetId="0" hidden="1">#REF!</definedName>
    <definedName name="рпп" hidden="1">#REF!</definedName>
    <definedName name="с">#N/A</definedName>
    <definedName name="сектор" localSheetId="0">[8]Предпр!$L$3:$L$9</definedName>
    <definedName name="сектор">[9]Предпр!$L$3:$L$9</definedName>
    <definedName name="Специфика" localSheetId="0">[14]ЭКРБ!$A$1:$A$87</definedName>
    <definedName name="Специфика">[14]ЭКРБ!$A$1:$A$87</definedName>
    <definedName name="СписокТЭП">[27]СписокТЭП!$A$1:$C$40</definedName>
    <definedName name="Способ" localSheetId="0">'[14]Способ закупки'!$A$1:$A$14</definedName>
    <definedName name="Способ">'[14]Способ закупки'!$A$1:$A$14</definedName>
    <definedName name="сс">#N/A</definedName>
    <definedName name="сссс">#N/A</definedName>
    <definedName name="ссы">#N/A</definedName>
    <definedName name="субсидия" localSheetId="1" hidden="1">#REF!</definedName>
    <definedName name="субсидия" localSheetId="0" hidden="1">#REF!</definedName>
    <definedName name="субсидия" hidden="1">#REF!</definedName>
    <definedName name="субсидия3" localSheetId="1" hidden="1">#REF!</definedName>
    <definedName name="субсидия3" localSheetId="0" hidden="1">#REF!</definedName>
    <definedName name="субсидия3" hidden="1">#REF!</definedName>
    <definedName name="Тариф" localSheetId="1" hidden="1">#REF!</definedName>
    <definedName name="Тариф" localSheetId="0" hidden="1">#REF!</definedName>
    <definedName name="Тариф" hidden="1">#REF!</definedName>
    <definedName name="Тип_пункта" localSheetId="0">'[14]Тип пункта плана'!$A$1:$A$3</definedName>
    <definedName name="Тип_пункта">'[14]Тип пункта плана'!$A$1:$A$3</definedName>
    <definedName name="тп" localSheetId="1" hidden="1">{#N/A,#N/A,TRUE,"Лист1";#N/A,#N/A,TRUE,"Лист2";#N/A,#N/A,TRUE,"Лист3"}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у">#N/A</definedName>
    <definedName name="ук">#N/A</definedName>
    <definedName name="укеееукеееееееееееееее" localSheetId="1" hidden="1">{#N/A,#N/A,TRUE,"Лист1";#N/A,#N/A,TRUE,"Лист2";#N/A,#N/A,TRUE,"Лист3"}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урр" localSheetId="1" hidden="1">{#N/A,#N/A,TRUE,"Лист1";#N/A,#N/A,TRUE,"Лист2";#N/A,#N/A,TRUE,"Лист3"}</definedName>
    <definedName name="фурр" localSheetId="0" hidden="1">{#N/A,#N/A,TRUE,"Лист1";#N/A,#N/A,TRUE,"Лист2";#N/A,#N/A,TRUE,"Лист3"}</definedName>
    <definedName name="фурр" hidden="1">{#N/A,#N/A,TRUE,"Лист1";#N/A,#N/A,TRUE,"Лист2";#N/A,#N/A,TRUE,"Лист3"}</definedName>
    <definedName name="ц">#N/A</definedName>
    <definedName name="цу">#N/A</definedName>
    <definedName name="цц">#N/A</definedName>
    <definedName name="Шымкент" localSheetId="1" hidden="1">#REF!</definedName>
    <definedName name="Шымкент" localSheetId="0" hidden="1">#REF!</definedName>
    <definedName name="Шымкент" hidden="1">#REF!</definedName>
    <definedName name="Шымкент1" localSheetId="1" hidden="1">#REF!</definedName>
    <definedName name="Шымкент1" localSheetId="0" hidden="1">#REF!</definedName>
    <definedName name="Шымкент1" hidden="1">#REF!</definedName>
    <definedName name="щ">#N/A</definedName>
    <definedName name="ыаывуп" localSheetId="1" hidden="1">#REF!</definedName>
    <definedName name="ыаывуп" localSheetId="0" hidden="1">#REF!</definedName>
    <definedName name="ыаывуп" hidden="1">#REF!</definedName>
    <definedName name="ыв">#N/A</definedName>
    <definedName name="ыва" localSheetId="1" hidden="1">{#N/A,#N/A,TRUE,"Лист1";#N/A,#N/A,TRUE,"Лист2";#N/A,#N/A,TRUE,"Лист3"}</definedName>
    <definedName name="ыва" localSheetId="0" hidden="1">{#N/A,#N/A,TRUE,"Лист1";#N/A,#N/A,TRUE,"Лист2";#N/A,#N/A,TRUE,"Лист3"}</definedName>
    <definedName name="ыва" hidden="1">{#N/A,#N/A,TRUE,"Лист1";#N/A,#N/A,TRUE,"Лист2";#N/A,#N/A,TRUE,"Лист3"}</definedName>
    <definedName name="ыкрвео" localSheetId="1" hidden="1">{#N/A,#N/A,TRUE,"Лист1";#N/A,#N/A,TRUE,"Лист2";#N/A,#N/A,TRUE,"Лист3"}</definedName>
    <definedName name="ыкрвео" localSheetId="0" hidden="1">{#N/A,#N/A,TRUE,"Лист1";#N/A,#N/A,TRUE,"Лист2";#N/A,#N/A,TRUE,"Лист3"}</definedName>
    <definedName name="ыкрвео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>#N/A</definedName>
    <definedName name="Экспорт_Поставки_нефти">'[23]поставка сравн13'!$A$1:$Q$30</definedName>
    <definedName name="ЮКФ" localSheetId="1" hidden="1">#REF!</definedName>
    <definedName name="ЮКФ" localSheetId="0" hidden="1">#REF!</definedName>
    <definedName name="ЮКФ" hidden="1">#REF!</definedName>
  </definedNames>
  <calcPr calcId="152511"/>
</workbook>
</file>

<file path=xl/calcChain.xml><?xml version="1.0" encoding="utf-8"?>
<calcChain xmlns="http://schemas.openxmlformats.org/spreadsheetml/2006/main">
  <c r="H90" i="3" l="1"/>
  <c r="H102" i="3"/>
  <c r="H100" i="3"/>
  <c r="H103" i="3"/>
  <c r="H88" i="3" l="1"/>
  <c r="H85" i="3"/>
  <c r="H27" i="3" l="1"/>
  <c r="V27" i="3"/>
  <c r="C11" i="4"/>
  <c r="H63" i="3"/>
  <c r="H59" i="3"/>
  <c r="H58" i="3"/>
  <c r="H56" i="3"/>
  <c r="H55" i="3"/>
  <c r="H54" i="3"/>
  <c r="H51" i="3"/>
  <c r="H49" i="3"/>
  <c r="H48" i="3"/>
  <c r="H46" i="3"/>
  <c r="H44" i="3"/>
  <c r="H41" i="3"/>
  <c r="H30" i="3"/>
  <c r="H34" i="3"/>
  <c r="H32" i="3"/>
  <c r="H29" i="3"/>
  <c r="V24" i="3"/>
  <c r="H24" i="3"/>
  <c r="H20" i="3"/>
  <c r="H18" i="3"/>
  <c r="H11" i="3"/>
  <c r="H13" i="3"/>
  <c r="H12" i="3"/>
  <c r="T24" i="3"/>
  <c r="C19" i="4"/>
  <c r="V32" i="3"/>
  <c r="C25" i="4"/>
  <c r="P58" i="3"/>
  <c r="N58" i="3"/>
  <c r="H87" i="3" l="1"/>
  <c r="J53" i="3" l="1"/>
  <c r="J52" i="3"/>
  <c r="J50" i="3"/>
  <c r="J47" i="3"/>
  <c r="J45" i="3"/>
  <c r="J33" i="3"/>
  <c r="J26" i="3"/>
  <c r="J22" i="3"/>
  <c r="J21" i="3"/>
  <c r="J19" i="3"/>
  <c r="J16" i="3"/>
  <c r="J17" i="3"/>
  <c r="J12" i="3"/>
  <c r="C4" i="4" l="1"/>
  <c r="J34" i="3" s="1"/>
  <c r="T51" i="3"/>
  <c r="R41" i="3"/>
  <c r="J41" i="3"/>
  <c r="J90" i="3" l="1"/>
  <c r="J93" i="3"/>
  <c r="J95" i="3"/>
  <c r="J97" i="3"/>
  <c r="J98" i="3"/>
  <c r="J99" i="3"/>
  <c r="J101" i="3"/>
  <c r="J85" i="3"/>
  <c r="J86" i="3"/>
  <c r="J88" i="3"/>
  <c r="J89" i="3"/>
  <c r="J80" i="3"/>
  <c r="R20" i="3" l="1"/>
  <c r="J59" i="3"/>
  <c r="J56" i="3"/>
  <c r="J55" i="3"/>
  <c r="J54" i="3"/>
  <c r="J51" i="3"/>
  <c r="J49" i="3"/>
  <c r="J48" i="3"/>
  <c r="J46" i="3"/>
  <c r="J44" i="3"/>
  <c r="J29" i="3"/>
  <c r="J24" i="3"/>
  <c r="J20" i="3"/>
  <c r="H78" i="3"/>
  <c r="J78" i="3" s="1"/>
  <c r="H77" i="3"/>
  <c r="J77" i="3" s="1"/>
  <c r="H35" i="3"/>
  <c r="J35" i="3" s="1"/>
  <c r="J58" i="3"/>
  <c r="H23" i="3" l="1"/>
  <c r="J27" i="3"/>
  <c r="H25" i="3"/>
  <c r="H10" i="3" s="1"/>
  <c r="J32" i="3"/>
  <c r="J13" i="3" l="1"/>
  <c r="H94" i="3"/>
  <c r="H92" i="3"/>
  <c r="J92" i="3" s="1"/>
  <c r="H91" i="3"/>
  <c r="J91" i="3" s="1"/>
  <c r="H71" i="3" l="1"/>
  <c r="J71" i="3" s="1"/>
  <c r="H70" i="3"/>
  <c r="J70" i="3" s="1"/>
  <c r="V56" i="3"/>
  <c r="H40" i="3"/>
  <c r="J40" i="3" s="1"/>
  <c r="H39" i="3"/>
  <c r="J39" i="3" s="1"/>
  <c r="H38" i="3"/>
  <c r="J38" i="3" s="1"/>
  <c r="H37" i="3"/>
  <c r="J37" i="3" s="1"/>
  <c r="H36" i="3"/>
  <c r="J36" i="3" s="1"/>
  <c r="G34" i="3"/>
  <c r="H73" i="3"/>
  <c r="J73" i="3" s="1"/>
  <c r="H76" i="3"/>
  <c r="J76" i="3" s="1"/>
  <c r="R13" i="3" l="1"/>
  <c r="I73" i="3" l="1"/>
  <c r="R46" i="3" l="1"/>
  <c r="V44" i="3"/>
  <c r="X32" i="3"/>
  <c r="I20" i="3" l="1"/>
  <c r="R54" i="3"/>
  <c r="R49" i="3"/>
  <c r="V59" i="3"/>
  <c r="R55" i="3"/>
  <c r="R48" i="3"/>
  <c r="H65" i="3"/>
  <c r="J65" i="3" s="1"/>
  <c r="R58" i="3" l="1"/>
  <c r="R12" i="3"/>
  <c r="I96" i="3"/>
  <c r="I12" i="3" l="1"/>
  <c r="K98" i="3"/>
  <c r="K99" i="3"/>
  <c r="K101" i="3"/>
  <c r="I45" i="3"/>
  <c r="K45" i="3" s="1"/>
  <c r="I103" i="3" l="1"/>
  <c r="I14" i="3"/>
  <c r="I15" i="3"/>
  <c r="I16" i="3"/>
  <c r="K16" i="3" s="1"/>
  <c r="I17" i="3"/>
  <c r="I19" i="3"/>
  <c r="K20" i="3"/>
  <c r="I21" i="3"/>
  <c r="K21" i="3" s="1"/>
  <c r="I22" i="3"/>
  <c r="K22" i="3" s="1"/>
  <c r="I26" i="3"/>
  <c r="K26" i="3" s="1"/>
  <c r="I28" i="3"/>
  <c r="I31" i="3"/>
  <c r="I33" i="3"/>
  <c r="K33" i="3" s="1"/>
  <c r="I39" i="3"/>
  <c r="I46" i="3"/>
  <c r="K46" i="3" s="1"/>
  <c r="I47" i="3"/>
  <c r="K47" i="3" s="1"/>
  <c r="I50" i="3"/>
  <c r="K50" i="3" s="1"/>
  <c r="I52" i="3"/>
  <c r="K52" i="3" s="1"/>
  <c r="I53" i="3"/>
  <c r="K53" i="3" s="1"/>
  <c r="I60" i="3"/>
  <c r="I61" i="3"/>
  <c r="I80" i="3"/>
  <c r="K80" i="3" s="1"/>
  <c r="I85" i="3"/>
  <c r="K85" i="3" s="1"/>
  <c r="I86" i="3"/>
  <c r="I88" i="3"/>
  <c r="K88" i="3" s="1"/>
  <c r="I89" i="3"/>
  <c r="I97" i="3"/>
  <c r="K97" i="3" s="1"/>
  <c r="G103" i="3"/>
  <c r="G102" i="3"/>
  <c r="G62" i="3"/>
  <c r="G25" i="3"/>
  <c r="G57" i="3" l="1"/>
  <c r="I102" i="3"/>
  <c r="I100" i="3"/>
  <c r="K19" i="3"/>
  <c r="D87" i="3"/>
  <c r="D84" i="3"/>
  <c r="I94" i="3" l="1"/>
  <c r="D94" i="3"/>
  <c r="J94" i="3" s="1"/>
  <c r="K94" i="3" l="1"/>
  <c r="I41" i="3"/>
  <c r="K41" i="3" s="1"/>
  <c r="E44" i="3" l="1"/>
  <c r="F44" i="3"/>
  <c r="I44" i="3"/>
  <c r="K44" i="3" s="1"/>
  <c r="K12" i="3" l="1"/>
  <c r="H96" i="3"/>
  <c r="K28" i="4" l="1"/>
  <c r="I65" i="3"/>
  <c r="H66" i="3"/>
  <c r="J66" i="3" s="1"/>
  <c r="H67" i="3"/>
  <c r="J67" i="3" s="1"/>
  <c r="H68" i="3"/>
  <c r="H69" i="3"/>
  <c r="J69" i="3" s="1"/>
  <c r="I70" i="3"/>
  <c r="I71" i="3"/>
  <c r="H72" i="3"/>
  <c r="J72" i="3" s="1"/>
  <c r="H74" i="3"/>
  <c r="J74" i="3" s="1"/>
  <c r="H75" i="3"/>
  <c r="J75" i="3" s="1"/>
  <c r="H79" i="3"/>
  <c r="J79" i="3" s="1"/>
  <c r="B75" i="3"/>
  <c r="G30" i="3"/>
  <c r="J68" i="3" l="1"/>
  <c r="H62" i="3"/>
  <c r="I74" i="3"/>
  <c r="I79" i="3"/>
  <c r="I75" i="3"/>
  <c r="I68" i="3"/>
  <c r="I69" i="3"/>
  <c r="I67" i="3"/>
  <c r="I66" i="3"/>
  <c r="I72" i="3"/>
  <c r="G96" i="3"/>
  <c r="G100" i="3" s="1"/>
  <c r="G84" i="3" l="1"/>
  <c r="H84" i="3"/>
  <c r="J84" i="3" s="1"/>
  <c r="J87" i="3"/>
  <c r="F85" i="3"/>
  <c r="E85" i="3"/>
  <c r="H64" i="3"/>
  <c r="J64" i="3" s="1"/>
  <c r="I29" i="3"/>
  <c r="K29" i="3" s="1"/>
  <c r="R60" i="3"/>
  <c r="J62" i="3" l="1"/>
  <c r="I64" i="3"/>
  <c r="I59" i="3"/>
  <c r="K59" i="3" s="1"/>
  <c r="I84" i="3"/>
  <c r="K84" i="3" s="1"/>
  <c r="I32" i="3"/>
  <c r="K32" i="3" s="1"/>
  <c r="I35" i="3"/>
  <c r="V29" i="3"/>
  <c r="I24" i="3"/>
  <c r="K24" i="3" s="1"/>
  <c r="I27" i="3"/>
  <c r="K27" i="3" s="1"/>
  <c r="T61" i="3"/>
  <c r="H57" i="3" l="1"/>
  <c r="F24" i="3"/>
  <c r="H43" i="3" l="1"/>
  <c r="G87" i="3"/>
  <c r="I87" i="3" s="1"/>
  <c r="K87" i="3" s="1"/>
  <c r="F62" i="3"/>
  <c r="H42" i="3" l="1"/>
  <c r="H81" i="3" s="1"/>
  <c r="G11" i="3"/>
  <c r="F29" i="3"/>
  <c r="E80" i="3"/>
  <c r="E62" i="3"/>
  <c r="E59" i="3"/>
  <c r="E58" i="3"/>
  <c r="E56" i="3"/>
  <c r="E55" i="3"/>
  <c r="E54" i="3"/>
  <c r="E53" i="3"/>
  <c r="E52" i="3"/>
  <c r="E51" i="3"/>
  <c r="E50" i="3"/>
  <c r="E48" i="3"/>
  <c r="E47" i="3"/>
  <c r="E46" i="3"/>
  <c r="E45" i="3"/>
  <c r="E57" i="3" l="1"/>
  <c r="E43" i="3" s="1"/>
  <c r="E42" i="3" s="1"/>
  <c r="E41" i="3"/>
  <c r="E34" i="3"/>
  <c r="E33" i="3"/>
  <c r="E32" i="3"/>
  <c r="E29" i="3"/>
  <c r="E27" i="3"/>
  <c r="E26" i="3"/>
  <c r="E24" i="3"/>
  <c r="E22" i="3"/>
  <c r="E21" i="3"/>
  <c r="E20" i="3"/>
  <c r="E19" i="3"/>
  <c r="E16" i="3"/>
  <c r="H82" i="3" l="1"/>
  <c r="F13" i="3"/>
  <c r="F12" i="3"/>
  <c r="E13" i="3"/>
  <c r="E12" i="3"/>
  <c r="D63" i="3"/>
  <c r="J63" i="3" s="1"/>
  <c r="D61" i="3"/>
  <c r="J61" i="3" s="1"/>
  <c r="D60" i="3"/>
  <c r="J60" i="3" s="1"/>
  <c r="D31" i="3"/>
  <c r="J31" i="3" s="1"/>
  <c r="D28" i="3"/>
  <c r="J28" i="3" s="1"/>
  <c r="D14" i="3"/>
  <c r="J14" i="3" s="1"/>
  <c r="D15" i="3"/>
  <c r="J15" i="3" s="1"/>
  <c r="D25" i="3" l="1"/>
  <c r="J25" i="3" s="1"/>
  <c r="F34" i="3"/>
  <c r="E30" i="3"/>
  <c r="G23" i="3"/>
  <c r="I23" i="3" s="1"/>
  <c r="G18" i="3"/>
  <c r="F96" i="3"/>
  <c r="E96" i="3"/>
  <c r="E100" i="3" s="1"/>
  <c r="E102" i="3"/>
  <c r="E103" i="3"/>
  <c r="G10" i="3" l="1"/>
  <c r="B64" i="3" l="1"/>
  <c r="B65" i="3"/>
  <c r="B66" i="3"/>
  <c r="B67" i="3"/>
  <c r="B68" i="3"/>
  <c r="B69" i="3"/>
  <c r="B70" i="3"/>
  <c r="B71" i="3"/>
  <c r="B72" i="3"/>
  <c r="B74" i="3"/>
  <c r="B79" i="3"/>
  <c r="B63" i="3"/>
  <c r="I49" i="3"/>
  <c r="F16" i="3"/>
  <c r="F19" i="3"/>
  <c r="F20" i="3"/>
  <c r="F21" i="3"/>
  <c r="F22" i="3"/>
  <c r="E23" i="3"/>
  <c r="F23" i="3"/>
  <c r="F26" i="3"/>
  <c r="F27" i="3"/>
  <c r="F32" i="3"/>
  <c r="F33" i="3"/>
  <c r="F41" i="3"/>
  <c r="F45" i="3"/>
  <c r="F103" i="3" s="1"/>
  <c r="F46" i="3"/>
  <c r="F47" i="3"/>
  <c r="F48" i="3"/>
  <c r="F49" i="3"/>
  <c r="F50" i="3"/>
  <c r="F51" i="3"/>
  <c r="F52" i="3"/>
  <c r="F53" i="3"/>
  <c r="F54" i="3"/>
  <c r="F55" i="3"/>
  <c r="F56" i="3"/>
  <c r="F58" i="3"/>
  <c r="F59" i="3"/>
  <c r="F80" i="3"/>
  <c r="E87" i="3"/>
  <c r="F87" i="3"/>
  <c r="E88" i="3"/>
  <c r="F88" i="3"/>
  <c r="F11" i="3" l="1"/>
  <c r="F57" i="3"/>
  <c r="F43" i="3" s="1"/>
  <c r="F42" i="3" s="1"/>
  <c r="D30" i="3"/>
  <c r="J30" i="3" s="1"/>
  <c r="F30" i="3"/>
  <c r="F18" i="3"/>
  <c r="F102" i="3"/>
  <c r="F100" i="3"/>
  <c r="E25" i="3"/>
  <c r="E11" i="3"/>
  <c r="F25" i="3"/>
  <c r="E18" i="3"/>
  <c r="D18" i="3" l="1"/>
  <c r="J18" i="3" s="1"/>
  <c r="F10" i="3"/>
  <c r="F81" i="3" s="1"/>
  <c r="D11" i="3"/>
  <c r="E10" i="3"/>
  <c r="E81" i="3" s="1"/>
  <c r="E84" i="3" l="1"/>
  <c r="E83" i="3" s="1"/>
  <c r="E82" i="3"/>
  <c r="F84" i="3"/>
  <c r="F83" i="3" s="1"/>
  <c r="F82" i="3"/>
  <c r="D96" i="3" l="1"/>
  <c r="I54" i="3"/>
  <c r="K54" i="3" s="1"/>
  <c r="I51" i="3"/>
  <c r="K51" i="3" s="1"/>
  <c r="I37" i="3"/>
  <c r="I38" i="3"/>
  <c r="I40" i="3"/>
  <c r="I13" i="3"/>
  <c r="J96" i="3" l="1"/>
  <c r="K96" i="3" s="1"/>
  <c r="I36" i="3"/>
  <c r="K13" i="3"/>
  <c r="J11" i="3"/>
  <c r="I56" i="3"/>
  <c r="K56" i="3" s="1"/>
  <c r="I55" i="3"/>
  <c r="K55" i="3" s="1"/>
  <c r="I48" i="3" l="1"/>
  <c r="K48" i="3" s="1"/>
  <c r="I58" i="3"/>
  <c r="K58" i="3" s="1"/>
  <c r="I34" i="3"/>
  <c r="K34" i="3" s="1"/>
  <c r="I18" i="3" l="1"/>
  <c r="K18" i="3" l="1"/>
  <c r="I62" i="3"/>
  <c r="K62" i="3" s="1"/>
  <c r="G43" i="3"/>
  <c r="G42" i="3" s="1"/>
  <c r="G81" i="3" s="1"/>
  <c r="G83" i="3" s="1"/>
  <c r="I63" i="3"/>
  <c r="D103" i="3"/>
  <c r="J103" i="3" l="1"/>
  <c r="K103" i="3" s="1"/>
  <c r="I57" i="3"/>
  <c r="D102" i="3"/>
  <c r="D100" i="3"/>
  <c r="J102" i="3" l="1"/>
  <c r="K102" i="3" s="1"/>
  <c r="J100" i="3"/>
  <c r="K100" i="3" s="1"/>
  <c r="G82" i="3"/>
  <c r="D57" i="3" l="1"/>
  <c r="D23" i="3"/>
  <c r="J23" i="3" s="1"/>
  <c r="J57" i="3" l="1"/>
  <c r="K57" i="3" s="1"/>
  <c r="K23" i="3"/>
  <c r="D43" i="3"/>
  <c r="J43" i="3" s="1"/>
  <c r="D10" i="3"/>
  <c r="I25" i="3"/>
  <c r="I43" i="3"/>
  <c r="K43" i="3" l="1"/>
  <c r="K25" i="3"/>
  <c r="K11" i="3"/>
  <c r="I11" i="3"/>
  <c r="D42" i="3"/>
  <c r="I42" i="3"/>
  <c r="D81" i="3" l="1"/>
  <c r="J81" i="3" s="1"/>
  <c r="J42" i="3"/>
  <c r="K42" i="3" s="1"/>
  <c r="D82" i="3" l="1"/>
  <c r="J82" i="3" s="1"/>
  <c r="I30" i="3"/>
  <c r="J10" i="3" s="1"/>
  <c r="K30" i="3" l="1"/>
  <c r="D83" i="3"/>
  <c r="I10" i="3" l="1"/>
  <c r="K10" i="3"/>
  <c r="I81" i="3" l="1"/>
  <c r="K81" i="3" s="1"/>
  <c r="H83" i="3"/>
  <c r="J83" i="3" s="1"/>
  <c r="I82" i="3"/>
  <c r="K82" i="3" s="1"/>
  <c r="I83" i="3" l="1"/>
  <c r="K83" i="3" s="1"/>
</calcChain>
</file>

<file path=xl/sharedStrings.xml><?xml version="1.0" encoding="utf-8"?>
<sst xmlns="http://schemas.openxmlformats.org/spreadsheetml/2006/main" count="376" uniqueCount="244">
  <si>
    <t>3</t>
  </si>
  <si>
    <t>5</t>
  </si>
  <si>
    <t>1</t>
  </si>
  <si>
    <t>4</t>
  </si>
  <si>
    <t>Директор</t>
  </si>
  <si>
    <t>Индекс ИТС-1</t>
  </si>
  <si>
    <t>№ п/п</t>
  </si>
  <si>
    <t>Наименование показателей тарифной сметы*</t>
  </si>
  <si>
    <t>Единица измерения</t>
  </si>
  <si>
    <t>Причины отклонения</t>
  </si>
  <si>
    <t>6</t>
  </si>
  <si>
    <t>7</t>
  </si>
  <si>
    <t>I</t>
  </si>
  <si>
    <t>тыс.тенге</t>
  </si>
  <si>
    <t>-//-</t>
  </si>
  <si>
    <t>1.1</t>
  </si>
  <si>
    <t>сырье и материалы</t>
  </si>
  <si>
    <t>1.2</t>
  </si>
  <si>
    <t>ГСМ</t>
  </si>
  <si>
    <t>1.3</t>
  </si>
  <si>
    <t>Зап часть</t>
  </si>
  <si>
    <t>1.4</t>
  </si>
  <si>
    <t>топливо</t>
  </si>
  <si>
    <t>1.5</t>
  </si>
  <si>
    <t>энергия</t>
  </si>
  <si>
    <t>1.6</t>
  </si>
  <si>
    <t>покупная вода</t>
  </si>
  <si>
    <t>2</t>
  </si>
  <si>
    <t>Затраты на оплату труда, всего в том числе</t>
  </si>
  <si>
    <t>2.1</t>
  </si>
  <si>
    <t>заработная плата</t>
  </si>
  <si>
    <t>2.2</t>
  </si>
  <si>
    <t>социальный налог</t>
  </si>
  <si>
    <t>2.3</t>
  </si>
  <si>
    <t>обязательное медицинское страхование</t>
  </si>
  <si>
    <t>Амортизация</t>
  </si>
  <si>
    <t>Ремонт, всего в том числе</t>
  </si>
  <si>
    <t>4.1</t>
  </si>
  <si>
    <t>капитальный ремонт, не приводящий к увеличению стоимости основных средств</t>
  </si>
  <si>
    <t>Прочие затраты, всего в том числе</t>
  </si>
  <si>
    <t>5.1</t>
  </si>
  <si>
    <t>5.2</t>
  </si>
  <si>
    <t>5.3</t>
  </si>
  <si>
    <t>дератизационные, дезинфекционные, дезинсекционные работы</t>
  </si>
  <si>
    <t>5.4</t>
  </si>
  <si>
    <t>охрана труда и техника безопасности</t>
  </si>
  <si>
    <t>другие затраты (необходимо расшифровать)</t>
  </si>
  <si>
    <t>6.1</t>
  </si>
  <si>
    <t>затраты на экологию</t>
  </si>
  <si>
    <t>6.2</t>
  </si>
  <si>
    <t>налоги</t>
  </si>
  <si>
    <t>6.3</t>
  </si>
  <si>
    <t>командировочные расходы</t>
  </si>
  <si>
    <t>6.4</t>
  </si>
  <si>
    <t>прочие ( в т.ч обяз.взносы пенсионные)</t>
  </si>
  <si>
    <t>6.5</t>
  </si>
  <si>
    <t>коммунальные услуги на собственные нужды</t>
  </si>
  <si>
    <t>II</t>
  </si>
  <si>
    <t>Общие и административные расходы, всего
в том числе</t>
  </si>
  <si>
    <t>7.1</t>
  </si>
  <si>
    <t>7.2</t>
  </si>
  <si>
    <t>заработная плата административного персонала</t>
  </si>
  <si>
    <t>7.3</t>
  </si>
  <si>
    <t>7.4</t>
  </si>
  <si>
    <t>7.5</t>
  </si>
  <si>
    <t>услуги банка</t>
  </si>
  <si>
    <t>7.6</t>
  </si>
  <si>
    <t>амортизация</t>
  </si>
  <si>
    <t>7.7</t>
  </si>
  <si>
    <t>7.8</t>
  </si>
  <si>
    <t>коммунальные услуги</t>
  </si>
  <si>
    <t>7.9</t>
  </si>
  <si>
    <t>обслуживание оргтехники</t>
  </si>
  <si>
    <t>7.10</t>
  </si>
  <si>
    <t>7.11</t>
  </si>
  <si>
    <t>услуги связи</t>
  </si>
  <si>
    <t>7.12</t>
  </si>
  <si>
    <t>канцелярские товары</t>
  </si>
  <si>
    <t>7.13</t>
  </si>
  <si>
    <t>8</t>
  </si>
  <si>
    <t>Другие расходы, всего
в том числе</t>
  </si>
  <si>
    <t>8.1</t>
  </si>
  <si>
    <t>обязательное страхование</t>
  </si>
  <si>
    <t>8.2</t>
  </si>
  <si>
    <t>подписка / периодическая печать</t>
  </si>
  <si>
    <t>8.3</t>
  </si>
  <si>
    <t>вывоз мусора</t>
  </si>
  <si>
    <t>8.4</t>
  </si>
  <si>
    <t>консультационные и аудиторские услуги</t>
  </si>
  <si>
    <t>прочие</t>
  </si>
  <si>
    <t>III</t>
  </si>
  <si>
    <t>Всего затрат</t>
  </si>
  <si>
    <t>IV</t>
  </si>
  <si>
    <t>Прибыль</t>
  </si>
  <si>
    <t>V</t>
  </si>
  <si>
    <t>Всего доходов</t>
  </si>
  <si>
    <t>VI</t>
  </si>
  <si>
    <t>Объем оказываемых услуг</t>
  </si>
  <si>
    <t>тыс.м3</t>
  </si>
  <si>
    <t xml:space="preserve">      с механизированной подачей на СХТП</t>
  </si>
  <si>
    <t xml:space="preserve">      с механизированной подачей на  пормышленные предприятия, прочие коммерческе организации</t>
  </si>
  <si>
    <t>Тариф (без налога на добавленную стоимость)</t>
  </si>
  <si>
    <t xml:space="preserve">Тенге/на ед. пред-х услуг </t>
  </si>
  <si>
    <t>VII</t>
  </si>
  <si>
    <t>Нормативные потери</t>
  </si>
  <si>
    <t>%</t>
  </si>
  <si>
    <t>Справочно:</t>
  </si>
  <si>
    <t>Среднесписочная численность                                                                                                                      работников, всего:</t>
  </si>
  <si>
    <t>чел.</t>
  </si>
  <si>
    <t>в том числе:</t>
  </si>
  <si>
    <t>производственного персонала</t>
  </si>
  <si>
    <t>административного персонала</t>
  </si>
  <si>
    <t>Средняя заработная плата</t>
  </si>
  <si>
    <t>тенге</t>
  </si>
  <si>
    <t xml:space="preserve">Наименование организации </t>
  </si>
  <si>
    <t>Адрес</t>
  </si>
  <si>
    <t>г.Атырау, ул. Абая, дом 10А</t>
  </si>
  <si>
    <t>Телефон</t>
  </si>
  <si>
    <t>8 (7122) 32-28-78</t>
  </si>
  <si>
    <t>Адрес электронной почты</t>
  </si>
  <si>
    <t>atyraufilial2011@mail.ru, atyrau_plan@mail.ru</t>
  </si>
  <si>
    <t>Руководитель</t>
  </si>
  <si>
    <t>Рысжанов А. Р.</t>
  </si>
  <si>
    <t>И. о. главного бухгалтера</t>
  </si>
  <si>
    <t>Султанова С. Т.</t>
  </si>
  <si>
    <t>Фамилия исполнителя</t>
  </si>
  <si>
    <t>Бергалиев А. К.</t>
  </si>
  <si>
    <t>(Ф.И.О. подпись)</t>
  </si>
  <si>
    <t>МП</t>
  </si>
  <si>
    <t xml:space="preserve">Начальник планово-экономического отдела </t>
  </si>
  <si>
    <t>Материальная помощь</t>
  </si>
  <si>
    <t>Оформление тех. документации прав собственности имущества</t>
  </si>
  <si>
    <t>Сборы</t>
  </si>
  <si>
    <t>Почтовые услуги</t>
  </si>
  <si>
    <t>Технич. осмотр автотехники</t>
  </si>
  <si>
    <t>Подготовка и повышение квалификации кадров</t>
  </si>
  <si>
    <t>Расходы периода - всего, в т.ч.</t>
  </si>
  <si>
    <t>IІ</t>
  </si>
  <si>
    <t>Сбор за крупно-габаритных грузов и регистрация ТС</t>
  </si>
  <si>
    <t>Затраты на производство товаров и предоставление услуг - всего, в том числе</t>
  </si>
  <si>
    <t>Наименование</t>
  </si>
  <si>
    <t>Взносы на локальный профсоюз 0,3%</t>
  </si>
  <si>
    <t xml:space="preserve">Тех.осмотр автотехники </t>
  </si>
  <si>
    <t>9</t>
  </si>
  <si>
    <t>Услуги по установке GPS трекеров</t>
  </si>
  <si>
    <t>Фактически сложившиеся показатели тарифной сметы за 2021г.</t>
  </si>
  <si>
    <t xml:space="preserve">Расшифровка прочих затрат к ИТС по каналу </t>
  </si>
  <si>
    <t>Обслуживание СЭД</t>
  </si>
  <si>
    <t>Расходы на выплату по основному долгу и вознаграждений по МФО</t>
  </si>
  <si>
    <t>обслуживание и ремонт основных средств и нематериальных активов (1С)</t>
  </si>
  <si>
    <t>6.4.1</t>
  </si>
  <si>
    <t>6.4.2</t>
  </si>
  <si>
    <t>6.4.3</t>
  </si>
  <si>
    <t>6.4.4</t>
  </si>
  <si>
    <t>6.4.5</t>
  </si>
  <si>
    <t>6.4.6</t>
  </si>
  <si>
    <t>Итого</t>
  </si>
  <si>
    <t>ГСМ  ПП</t>
  </si>
  <si>
    <t>Зап.чсать</t>
  </si>
  <si>
    <t>Прочие ТМЗ</t>
  </si>
  <si>
    <t>Соц. налог</t>
  </si>
  <si>
    <t>Соц. отчисления</t>
  </si>
  <si>
    <t>Маитериалы ПП</t>
  </si>
  <si>
    <t>Текущ. ремонт своими силами</t>
  </si>
  <si>
    <t>Ремонт эл. двигателей</t>
  </si>
  <si>
    <t>Тех обслуживание транформаторов и эл.сетей</t>
  </si>
  <si>
    <t>Пуконаладка насосов</t>
  </si>
  <si>
    <t>Спец одежда и СИЗ</t>
  </si>
  <si>
    <t>Зем. налог</t>
  </si>
  <si>
    <t>Налог на ТС</t>
  </si>
  <si>
    <t>Плата за поверх воды</t>
  </si>
  <si>
    <t>Налог на имущест</t>
  </si>
  <si>
    <t>Эмиссия</t>
  </si>
  <si>
    <t>За товарный газ</t>
  </si>
  <si>
    <t>Выооз ТБО</t>
  </si>
  <si>
    <t>Маитериалы АУП</t>
  </si>
  <si>
    <t>Услуги банка</t>
  </si>
  <si>
    <t>За сравки банка</t>
  </si>
  <si>
    <t>Амортизация ОС</t>
  </si>
  <si>
    <t>Амортизация НМА</t>
  </si>
  <si>
    <t>Эл энергия Офиса</t>
  </si>
  <si>
    <t>АО ТЭЦ (отопление)</t>
  </si>
  <si>
    <t>Атырау обл. Су Арнасы</t>
  </si>
  <si>
    <t>Кнц. товары ПП</t>
  </si>
  <si>
    <t>Кнц. товары АУП</t>
  </si>
  <si>
    <t>Налог на имущества</t>
  </si>
  <si>
    <t>Страховка авто-владельца ПП и АУП</t>
  </si>
  <si>
    <t>Страховка работадателя  ПП и АУП</t>
  </si>
  <si>
    <t>Тех,обслужив. газовых сетей</t>
  </si>
  <si>
    <t>Зап.части</t>
  </si>
  <si>
    <t>Услуги по установке GPS треккеров</t>
  </si>
  <si>
    <t>Расходы периода, Всего</t>
  </si>
  <si>
    <t>Услуги связи АУП</t>
  </si>
  <si>
    <t>Услуги связи ПП</t>
  </si>
  <si>
    <t>Мед. осмотр работник.</t>
  </si>
  <si>
    <t>Энерго аудит ПП</t>
  </si>
  <si>
    <t>Энерго аудит АУП</t>
  </si>
  <si>
    <t>Членские взносы на содержание Ассоциацию "Водное хозяйство РК"</t>
  </si>
  <si>
    <t>Подписка газет</t>
  </si>
  <si>
    <t>обявление СМИ</t>
  </si>
  <si>
    <t>ОТ и ТБ</t>
  </si>
  <si>
    <t>Форма 5</t>
  </si>
  <si>
    <t>Отчет об исполнении тарифной сметы на регулируемую услуги по подаче воды по каналу</t>
  </si>
  <si>
    <t xml:space="preserve">  А. Бергалиев</t>
  </si>
  <si>
    <t xml:space="preserve">Начальник планово-экономического отдела                      </t>
  </si>
  <si>
    <t xml:space="preserve">Директор </t>
  </si>
  <si>
    <t>А. Рысжанов</t>
  </si>
  <si>
    <t>ТС на период с 1 января по 31 июня 2022г. (7 мес.)</t>
  </si>
  <si>
    <t>ТС на период с 1 августа по 31 декабря 2022г. (5 мес.)</t>
  </si>
  <si>
    <t>затраты на поверку и аттестацию приборов учета, лабораторий, обслед. Энергооборудования (пусконаладка)</t>
  </si>
  <si>
    <t>Ремонт вала насоса</t>
  </si>
  <si>
    <t>Фактически сложившиеся показатели ТС за период с 1 августа по 31 декабря 2022г. (5 мес.)</t>
  </si>
  <si>
    <t>Метрология</t>
  </si>
  <si>
    <t>выплаты, в случаях, когда постоянная работа протекает в пути или имеет разъездной характер (полевой)</t>
  </si>
  <si>
    <t>Обсл. пожарн синализ</t>
  </si>
  <si>
    <t>Бух.аудит</t>
  </si>
  <si>
    <t>Штраф и пения</t>
  </si>
  <si>
    <t>Подписка журнал ВХ Казахстан</t>
  </si>
  <si>
    <t>Представляют: Атырауский филиал Республиканское государственное предприятие на праве хозяйственного ведения "Казводхоз" Комитета по водным ресурсам Министерства экологии природных ресурсов Республики Казахстан</t>
  </si>
  <si>
    <t>Аудиторские услуги</t>
  </si>
  <si>
    <t>Атырауского филиала за 2022 года</t>
  </si>
  <si>
    <t>Предусмотрено в утвержденной тарифной смете на 2023год</t>
  </si>
  <si>
    <t>Фактически сложившиеся показатели ТС за 5-год реализации</t>
  </si>
  <si>
    <t>Госпошлина</t>
  </si>
  <si>
    <t xml:space="preserve">      с механизированной подачей на пормышленные предприятия, прочие коммерческе организации</t>
  </si>
  <si>
    <t>Усл. По обновлению программы контрольно-кассовых машин (ККМ)</t>
  </si>
  <si>
    <r>
      <t xml:space="preserve">Отклонение,                 </t>
    </r>
    <r>
      <rPr>
        <sz val="18"/>
        <color theme="1"/>
        <rFont val="Times New Roman"/>
        <family val="1"/>
        <charset val="204"/>
      </rPr>
      <t>в тыс.тенге</t>
    </r>
  </si>
  <si>
    <r>
      <t xml:space="preserve">Отклонение,  </t>
    </r>
    <r>
      <rPr>
        <sz val="18"/>
        <color theme="1"/>
        <rFont val="Times New Roman"/>
        <family val="1"/>
        <charset val="204"/>
      </rPr>
      <t>в %</t>
    </r>
  </si>
  <si>
    <t xml:space="preserve">Атырауский филиал за 5 год реализации </t>
  </si>
  <si>
    <t>Услуга по обновлению программы контрольно-кассовых машин (ККМ)</t>
  </si>
  <si>
    <r>
      <t>Дата "</t>
    </r>
    <r>
      <rPr>
        <u/>
        <sz val="20"/>
        <color theme="1"/>
        <rFont val="Times New Roman"/>
        <family val="1"/>
        <charset val="204"/>
      </rPr>
      <t xml:space="preserve"> 18  </t>
    </r>
    <r>
      <rPr>
        <sz val="20"/>
        <color theme="1"/>
        <rFont val="Times New Roman"/>
        <family val="1"/>
        <charset val="204"/>
      </rPr>
      <t xml:space="preserve">" 07  </t>
    </r>
    <r>
      <rPr>
        <u/>
        <sz val="20"/>
        <color theme="1"/>
        <rFont val="Times New Roman"/>
        <family val="1"/>
        <charset val="204"/>
      </rPr>
      <t>2023 года</t>
    </r>
  </si>
  <si>
    <t>Атырауский филфил Республиканского государственного предприятия на праве хозяйственного ведения "Казводхоз" Комитета по водным ресурсам Министерства экологии и природных ресурсов Республики Казахстан</t>
  </si>
  <si>
    <r>
      <t xml:space="preserve">Материальные затраты. Всего, </t>
    </r>
    <r>
      <rPr>
        <sz val="16"/>
        <color theme="1"/>
        <rFont val="Times New Roman"/>
        <family val="1"/>
        <charset val="204"/>
      </rPr>
      <t>в том числе</t>
    </r>
  </si>
  <si>
    <t>Затраты на производство товаров и предоставление услуг. Всего, в том числе</t>
  </si>
  <si>
    <t>мед.осмотр работников</t>
  </si>
  <si>
    <t>Консультац услуги</t>
  </si>
  <si>
    <t>Усл по изготов печати, штамп</t>
  </si>
  <si>
    <t xml:space="preserve">Усл по перерегистрация ЮЛ </t>
  </si>
  <si>
    <t>Ремонт авто транспорт ПП и АУП</t>
  </si>
  <si>
    <t>Эмиссия ПП и АУП</t>
  </si>
  <si>
    <t>399,500</t>
  </si>
  <si>
    <t>Энерго экспертиза</t>
  </si>
  <si>
    <t>Фактически сложившиеся показатели ТС за период с 1 января по 30 ноября 2023г. (11 мес.)</t>
  </si>
  <si>
    <t>Отчетный период: за 11 месяц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</si>
</sst>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.00\ _₽_-;\-* #,##0.00\ _₽_-;_-* &quot;-&quot;??\ _₽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.00\ _р_._-;\-* #,##0.00\ _р_._-;_-* &quot;-&quot;??\ _р_._-;_-@_-"/>
    <numFmt numFmtId="168" formatCode="#,##0.000"/>
    <numFmt numFmtId="169" formatCode="_-* #,##0.000_р_._-;\-* #,##0.000_р_._-;_-* &quot;-&quot;??_р_._-;_-@_-"/>
    <numFmt numFmtId="170" formatCode="#,##0.0"/>
    <numFmt numFmtId="171" formatCode="00"/>
    <numFmt numFmtId="172" formatCode="000"/>
    <numFmt numFmtId="173" formatCode="0.000"/>
    <numFmt numFmtId="174" formatCode="#,##0.00&quot; &quot;[$руб.-419];[Red]&quot;-&quot;#,##0.00&quot; &quot;[$руб.-419]"/>
    <numFmt numFmtId="175" formatCode="_(* #,##0.00_);_(* \(#,##0.00\);_(* &quot;-&quot;??_);_(@_)"/>
    <numFmt numFmtId="176" formatCode="\€#,##0;&quot;-€&quot;#,##0"/>
    <numFmt numFmtId="177" formatCode="0.0"/>
    <numFmt numFmtId="178" formatCode="_-* #,##0.00_-;\-* #,##0.00_-;_-* &quot;-&quot;??_-;_-@_-"/>
    <numFmt numFmtId="179" formatCode="_-* #,##0.000\ _р_._-;\-* #,##0.000\ _р_._-;_-* &quot;-&quot;??\ _р_._-;_-@_-"/>
    <numFmt numFmtId="180" formatCode="_-* #,##0.000\ _₽_-;\-* #,##0.000\ _₽_-;_-* &quot;-&quot;??\ _₽_-;_-@_-"/>
    <numFmt numFmtId="181" formatCode="_-* #,##0.000\ _₸_-;\-* #,##0.000\ _₸_-;_-* &quot;-&quot;???\ _₸_-;_-@_-"/>
  </numFmts>
  <fonts count="1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name val="Helv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KZ Times New Roman"/>
      <family val="1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1"/>
      <color theme="1"/>
      <name val="Calibri"/>
      <family val="2"/>
      <charset val="204"/>
    </font>
    <font>
      <sz val="9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Tahoma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Calibri"/>
      <family val="2"/>
      <scheme val="minor"/>
    </font>
    <font>
      <u/>
      <sz val="12.65"/>
      <color theme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b/>
      <sz val="11"/>
      <name val="Calibri"/>
      <family val="2"/>
      <charset val="204"/>
    </font>
    <font>
      <sz val="10"/>
      <name val="Arial Cyr"/>
    </font>
    <font>
      <sz val="12"/>
      <name val="宋体"/>
      <charset val="134"/>
    </font>
    <font>
      <sz val="10"/>
      <color theme="1"/>
      <name val="Calibri"/>
      <family val="2"/>
      <charset val="204"/>
      <scheme val="minor"/>
    </font>
    <font>
      <sz val="10"/>
      <name val="Arial"/>
      <family val="2"/>
    </font>
    <font>
      <sz val="8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color indexed="8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i/>
      <sz val="14"/>
      <color indexed="8"/>
      <name val="Calibri"/>
      <family val="2"/>
      <charset val="204"/>
    </font>
    <font>
      <i/>
      <sz val="14"/>
      <color indexed="8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16"/>
      <color indexed="8"/>
      <name val="Times New Roman"/>
      <family val="1"/>
      <charset val="204"/>
    </font>
    <font>
      <i/>
      <sz val="12"/>
      <color rgb="FF0070C0"/>
      <name val="Times New Roman"/>
      <family val="1"/>
      <charset val="204"/>
    </font>
    <font>
      <i/>
      <sz val="14"/>
      <name val="Calibri"/>
      <family val="2"/>
      <charset val="204"/>
    </font>
    <font>
      <sz val="12"/>
      <name val="Calibri"/>
      <family val="2"/>
      <charset val="204"/>
    </font>
    <font>
      <sz val="12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i/>
      <sz val="12"/>
      <color rgb="FF0070C0"/>
      <name val="Times New Roman"/>
      <family val="1"/>
      <charset val="204"/>
    </font>
    <font>
      <sz val="16"/>
      <color rgb="FF00B050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i/>
      <sz val="16"/>
      <color rgb="FF00B050"/>
      <name val="Times New Roman"/>
      <family val="1"/>
      <charset val="204"/>
    </font>
    <font>
      <i/>
      <sz val="12"/>
      <color rgb="FF00B050"/>
      <name val="Times New Roman"/>
      <family val="1"/>
      <charset val="204"/>
    </font>
    <font>
      <b/>
      <i/>
      <sz val="12"/>
      <color rgb="FF00B050"/>
      <name val="Times New Roman"/>
      <family val="1"/>
      <charset val="204"/>
    </font>
    <font>
      <i/>
      <sz val="14"/>
      <color rgb="FF00B05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20"/>
      <color theme="1"/>
      <name val="Times New Roman"/>
      <family val="1"/>
      <charset val="204"/>
    </font>
    <font>
      <u/>
      <sz val="20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u/>
      <sz val="18"/>
      <color theme="1"/>
      <name val="Calibri"/>
      <family val="2"/>
      <charset val="204"/>
    </font>
    <font>
      <u/>
      <sz val="18"/>
      <color theme="1"/>
      <name val="Times New Roman"/>
      <family val="1"/>
      <charset val="204"/>
    </font>
    <font>
      <i/>
      <sz val="12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i/>
      <sz val="12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20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i/>
      <sz val="16"/>
      <color rgb="FF0070C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lightDown">
        <fgColor theme="5" tint="0.39994506668294322"/>
        <bgColor indexed="45"/>
      </patternFill>
    </fill>
    <fill>
      <patternFill patternType="lightDown">
        <fgColor indexed="29"/>
        <bgColor indexed="45"/>
      </patternFill>
    </fill>
    <fill>
      <patternFill patternType="solid">
        <f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CC8BD"/>
      </left>
      <right/>
      <top style="thin">
        <color indexed="64"/>
      </top>
      <bottom style="thin">
        <color rgb="FFACC8BD"/>
      </bottom>
      <diagonal/>
    </border>
    <border>
      <left/>
      <right style="thin">
        <color rgb="FFACC8BD"/>
      </right>
      <top style="thin">
        <color indexed="64"/>
      </top>
      <bottom style="thin">
        <color rgb="FFACC8BD"/>
      </bottom>
      <diagonal/>
    </border>
  </borders>
  <cellStyleXfs count="1503">
    <xf numFmtId="0" fontId="0" fillId="0" borderId="0"/>
    <xf numFmtId="166" fontId="1" fillId="0" borderId="0" applyFont="0" applyFill="0" applyBorder="0" applyAlignment="0" applyProtection="0"/>
    <xf numFmtId="0" fontId="4" fillId="0" borderId="0"/>
    <xf numFmtId="0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4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4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4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4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4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4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4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4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4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4" fillId="20" borderId="0" applyNumberFormat="0" applyBorder="0" applyAlignment="0" applyProtection="0"/>
    <xf numFmtId="1" fontId="15" fillId="0" borderId="0">
      <alignment horizontal="center" vertical="top" wrapText="1"/>
    </xf>
    <xf numFmtId="171" fontId="15" fillId="0" borderId="6">
      <alignment horizontal="center" vertical="top" wrapText="1"/>
    </xf>
    <xf numFmtId="172" fontId="15" fillId="0" borderId="6">
      <alignment horizontal="center" vertical="top" wrapText="1"/>
    </xf>
    <xf numFmtId="172" fontId="15" fillId="0" borderId="6">
      <alignment horizontal="center" vertical="top" wrapText="1"/>
    </xf>
    <xf numFmtId="172" fontId="15" fillId="0" borderId="6">
      <alignment horizontal="center" vertical="top" wrapText="1"/>
    </xf>
    <xf numFmtId="1" fontId="15" fillId="0" borderId="0">
      <alignment horizontal="center" vertical="top" wrapText="1"/>
    </xf>
    <xf numFmtId="171" fontId="15" fillId="0" borderId="0">
      <alignment horizontal="center" vertical="top" wrapText="1"/>
    </xf>
    <xf numFmtId="172" fontId="15" fillId="0" borderId="0">
      <alignment horizontal="center" vertical="top" wrapText="1"/>
    </xf>
    <xf numFmtId="172" fontId="15" fillId="0" borderId="0">
      <alignment horizontal="center" vertical="top" wrapText="1"/>
    </xf>
    <xf numFmtId="172" fontId="15" fillId="0" borderId="0">
      <alignment horizontal="center" vertical="top" wrapText="1"/>
    </xf>
    <xf numFmtId="0" fontId="15" fillId="0" borderId="0">
      <alignment horizontal="left" vertical="top" wrapText="1"/>
    </xf>
    <xf numFmtId="0" fontId="15" fillId="0" borderId="0">
      <alignment horizontal="left" vertical="top" wrapText="1"/>
    </xf>
    <xf numFmtId="0" fontId="13" fillId="0" borderId="0"/>
    <xf numFmtId="173" fontId="16" fillId="0" borderId="0"/>
    <xf numFmtId="0" fontId="17" fillId="0" borderId="0">
      <alignment horizontal="center"/>
    </xf>
    <xf numFmtId="0" fontId="15" fillId="0" borderId="6">
      <alignment horizontal="left" vertical="top"/>
    </xf>
    <xf numFmtId="0" fontId="15" fillId="0" borderId="3">
      <alignment horizontal="center" vertical="top" wrapText="1"/>
    </xf>
    <xf numFmtId="0" fontId="15" fillId="0" borderId="0">
      <alignment horizontal="left" vertical="top"/>
    </xf>
    <xf numFmtId="0" fontId="15" fillId="0" borderId="7">
      <alignment horizontal="left" vertical="top"/>
    </xf>
    <xf numFmtId="0" fontId="15" fillId="0" borderId="7">
      <alignment horizontal="left" vertical="top"/>
    </xf>
    <xf numFmtId="0" fontId="15" fillId="0" borderId="7">
      <alignment horizontal="left" vertical="top"/>
    </xf>
    <xf numFmtId="0" fontId="15" fillId="0" borderId="7">
      <alignment horizontal="left" vertical="top"/>
    </xf>
    <xf numFmtId="0" fontId="15" fillId="0" borderId="7">
      <alignment horizontal="left" vertical="top"/>
    </xf>
    <xf numFmtId="0" fontId="15" fillId="0" borderId="7">
      <alignment horizontal="left" vertical="top"/>
    </xf>
    <xf numFmtId="0" fontId="15" fillId="0" borderId="7">
      <alignment horizontal="left" vertical="top"/>
    </xf>
    <xf numFmtId="0" fontId="15" fillId="0" borderId="7">
      <alignment horizontal="left" vertical="top"/>
    </xf>
    <xf numFmtId="0" fontId="15" fillId="0" borderId="7">
      <alignment horizontal="left" vertical="top"/>
    </xf>
    <xf numFmtId="0" fontId="15" fillId="0" borderId="7">
      <alignment horizontal="left" vertical="top"/>
    </xf>
    <xf numFmtId="0" fontId="15" fillId="0" borderId="7">
      <alignment horizontal="left" vertical="top"/>
    </xf>
    <xf numFmtId="0" fontId="18" fillId="21" borderId="6">
      <alignment horizontal="left" vertical="top" wrapText="1"/>
    </xf>
    <xf numFmtId="0" fontId="18" fillId="21" borderId="6">
      <alignment horizontal="left" vertical="top" wrapText="1"/>
    </xf>
    <xf numFmtId="0" fontId="19" fillId="0" borderId="6">
      <alignment horizontal="left" vertical="top" wrapText="1"/>
    </xf>
    <xf numFmtId="0" fontId="15" fillId="0" borderId="6">
      <alignment horizontal="left" vertical="top" wrapText="1"/>
    </xf>
    <xf numFmtId="0" fontId="20" fillId="0" borderId="6">
      <alignment horizontal="left" vertical="top" wrapText="1"/>
    </xf>
    <xf numFmtId="0" fontId="21" fillId="0" borderId="0"/>
    <xf numFmtId="0" fontId="22" fillId="0" borderId="0"/>
    <xf numFmtId="0" fontId="23" fillId="0" borderId="0"/>
    <xf numFmtId="0" fontId="24" fillId="0" borderId="0"/>
    <xf numFmtId="174" fontId="24" fillId="0" borderId="0"/>
    <xf numFmtId="0" fontId="25" fillId="0" borderId="0">
      <alignment horizontal="left" vertical="top"/>
    </xf>
    <xf numFmtId="0" fontId="26" fillId="0" borderId="0">
      <alignment horizontal="left" vertical="top"/>
    </xf>
    <xf numFmtId="0" fontId="25" fillId="0" borderId="0">
      <alignment horizontal="right" vertical="top"/>
    </xf>
    <xf numFmtId="0" fontId="26" fillId="0" borderId="0">
      <alignment horizontal="right" vertical="top"/>
    </xf>
    <xf numFmtId="0" fontId="27" fillId="0" borderId="0">
      <alignment horizontal="right" vertical="top"/>
    </xf>
    <xf numFmtId="0" fontId="27" fillId="0" borderId="0">
      <alignment horizontal="right" vertical="top"/>
    </xf>
    <xf numFmtId="0" fontId="28" fillId="0" borderId="0">
      <alignment horizontal="center" vertical="center"/>
    </xf>
    <xf numFmtId="0" fontId="26" fillId="0" borderId="0">
      <alignment horizontal="center" vertical="top"/>
    </xf>
    <xf numFmtId="0" fontId="28" fillId="0" borderId="0">
      <alignment horizontal="center" vertical="center" textRotation="90"/>
    </xf>
    <xf numFmtId="0" fontId="25" fillId="0" borderId="0">
      <alignment horizontal="left" vertical="top"/>
    </xf>
    <xf numFmtId="0" fontId="29" fillId="0" borderId="0">
      <alignment horizontal="left" vertical="top"/>
    </xf>
    <xf numFmtId="0" fontId="25" fillId="0" borderId="0">
      <alignment horizontal="right" vertical="top"/>
    </xf>
    <xf numFmtId="0" fontId="28" fillId="0" borderId="0">
      <alignment horizontal="center" vertical="center"/>
    </xf>
    <xf numFmtId="0" fontId="29" fillId="0" borderId="0">
      <alignment horizontal="left" vertical="top"/>
    </xf>
    <xf numFmtId="0" fontId="28" fillId="0" borderId="0">
      <alignment horizontal="center" vertical="center"/>
    </xf>
    <xf numFmtId="0" fontId="27" fillId="0" borderId="0">
      <alignment horizontal="left" vertical="top"/>
    </xf>
    <xf numFmtId="0" fontId="27" fillId="0" borderId="0">
      <alignment horizontal="left" vertical="top"/>
    </xf>
    <xf numFmtId="0" fontId="28" fillId="0" borderId="0">
      <alignment horizontal="center" vertical="center" textRotation="90"/>
    </xf>
    <xf numFmtId="0" fontId="28" fillId="0" borderId="0">
      <alignment horizontal="right" vertical="top"/>
    </xf>
    <xf numFmtId="0" fontId="28" fillId="0" borderId="0">
      <alignment horizontal="left" vertical="top"/>
    </xf>
    <xf numFmtId="0" fontId="30" fillId="0" borderId="0">
      <alignment horizontal="left" vertical="top"/>
    </xf>
    <xf numFmtId="0" fontId="27" fillId="0" borderId="0">
      <alignment horizontal="left" vertical="top"/>
    </xf>
    <xf numFmtId="0" fontId="30" fillId="0" borderId="0">
      <alignment horizontal="right" vertical="top"/>
    </xf>
    <xf numFmtId="0" fontId="28" fillId="0" borderId="0">
      <alignment horizontal="right" vertical="top"/>
    </xf>
    <xf numFmtId="0" fontId="29" fillId="0" borderId="0">
      <alignment horizontal="right" vertical="top"/>
    </xf>
    <xf numFmtId="0" fontId="31" fillId="0" borderId="0">
      <alignment horizontal="center" vertical="top"/>
    </xf>
    <xf numFmtId="0" fontId="15" fillId="0" borderId="8">
      <alignment horizontal="center" textRotation="90" wrapText="1"/>
    </xf>
    <xf numFmtId="0" fontId="15" fillId="0" borderId="8">
      <alignment horizontal="center" textRotation="90" wrapText="1"/>
    </xf>
    <xf numFmtId="0" fontId="15" fillId="0" borderId="8">
      <alignment horizontal="center" vertical="center" wrapText="1"/>
    </xf>
    <xf numFmtId="0" fontId="15" fillId="0" borderId="8">
      <alignment horizontal="center" vertical="center" wrapText="1"/>
    </xf>
    <xf numFmtId="1" fontId="32" fillId="0" borderId="0">
      <alignment horizontal="center" vertical="top" wrapText="1"/>
    </xf>
    <xf numFmtId="171" fontId="32" fillId="0" borderId="6">
      <alignment horizontal="center" vertical="top" wrapText="1"/>
    </xf>
    <xf numFmtId="172" fontId="32" fillId="0" borderId="6">
      <alignment horizontal="center" vertical="top" wrapText="1"/>
    </xf>
    <xf numFmtId="172" fontId="32" fillId="0" borderId="6">
      <alignment horizontal="center" vertical="top" wrapText="1"/>
    </xf>
    <xf numFmtId="172" fontId="32" fillId="0" borderId="6">
      <alignment horizontal="center" vertical="top" wrapText="1"/>
    </xf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4" fillId="25" borderId="0" applyNumberFormat="0" applyBorder="0" applyAlignment="0" applyProtection="0"/>
    <xf numFmtId="0" fontId="33" fillId="12" borderId="9" applyNumberFormat="0" applyAlignment="0" applyProtection="0"/>
    <xf numFmtId="0" fontId="33" fillId="12" borderId="9" applyNumberFormat="0" applyAlignment="0" applyProtection="0"/>
    <xf numFmtId="0" fontId="14" fillId="12" borderId="9" applyNumberFormat="0" applyAlignment="0" applyProtection="0"/>
    <xf numFmtId="0" fontId="14" fillId="12" borderId="9" applyNumberFormat="0" applyAlignment="0" applyProtection="0"/>
    <xf numFmtId="0" fontId="33" fillId="12" borderId="9" applyNumberFormat="0" applyAlignment="0" applyProtection="0"/>
    <xf numFmtId="0" fontId="33" fillId="12" borderId="9" applyNumberFormat="0" applyAlignment="0" applyProtection="0"/>
    <xf numFmtId="0" fontId="33" fillId="12" borderId="9" applyNumberFormat="0" applyAlignment="0" applyProtection="0"/>
    <xf numFmtId="0" fontId="14" fillId="12" borderId="9" applyNumberFormat="0" applyAlignment="0" applyProtection="0"/>
    <xf numFmtId="0" fontId="14" fillId="12" borderId="9" applyNumberFormat="0" applyAlignment="0" applyProtection="0"/>
    <xf numFmtId="0" fontId="14" fillId="12" borderId="9" applyNumberFormat="0" applyAlignment="0" applyProtection="0"/>
    <xf numFmtId="0" fontId="14" fillId="12" borderId="9" applyNumberFormat="0" applyAlignment="0" applyProtection="0"/>
    <xf numFmtId="0" fontId="14" fillId="12" borderId="9" applyNumberFormat="0" applyAlignment="0" applyProtection="0"/>
    <xf numFmtId="0" fontId="14" fillId="12" borderId="9" applyNumberFormat="0" applyAlignment="0" applyProtection="0"/>
    <xf numFmtId="0" fontId="33" fillId="12" borderId="9" applyNumberFormat="0" applyAlignment="0" applyProtection="0"/>
    <xf numFmtId="0" fontId="33" fillId="12" borderId="9" applyNumberFormat="0" applyAlignment="0" applyProtection="0"/>
    <xf numFmtId="0" fontId="33" fillId="12" borderId="9" applyNumberFormat="0" applyAlignment="0" applyProtection="0"/>
    <xf numFmtId="0" fontId="33" fillId="12" borderId="9" applyNumberFormat="0" applyAlignment="0" applyProtection="0"/>
    <xf numFmtId="0" fontId="33" fillId="12" borderId="9" applyNumberFormat="0" applyAlignment="0" applyProtection="0"/>
    <xf numFmtId="0" fontId="33" fillId="12" borderId="9" applyNumberFormat="0" applyAlignment="0" applyProtection="0"/>
    <xf numFmtId="0" fontId="33" fillId="12" borderId="9" applyNumberFormat="0" applyAlignment="0" applyProtection="0"/>
    <xf numFmtId="0" fontId="34" fillId="26" borderId="10" applyNumberFormat="0" applyAlignment="0" applyProtection="0"/>
    <xf numFmtId="0" fontId="34" fillId="26" borderId="10" applyNumberFormat="0" applyAlignment="0" applyProtection="0"/>
    <xf numFmtId="0" fontId="33" fillId="26" borderId="10" applyNumberFormat="0" applyAlignment="0" applyProtection="0"/>
    <xf numFmtId="0" fontId="33" fillId="26" borderId="10" applyNumberFormat="0" applyAlignment="0" applyProtection="0"/>
    <xf numFmtId="0" fontId="34" fillId="26" borderId="10" applyNumberFormat="0" applyAlignment="0" applyProtection="0"/>
    <xf numFmtId="0" fontId="34" fillId="26" borderId="10" applyNumberFormat="0" applyAlignment="0" applyProtection="0"/>
    <xf numFmtId="0" fontId="34" fillId="26" borderId="10" applyNumberFormat="0" applyAlignment="0" applyProtection="0"/>
    <xf numFmtId="0" fontId="33" fillId="26" borderId="10" applyNumberFormat="0" applyAlignment="0" applyProtection="0"/>
    <xf numFmtId="0" fontId="33" fillId="26" borderId="10" applyNumberFormat="0" applyAlignment="0" applyProtection="0"/>
    <xf numFmtId="0" fontId="33" fillId="26" borderId="10" applyNumberFormat="0" applyAlignment="0" applyProtection="0"/>
    <xf numFmtId="0" fontId="33" fillId="26" borderId="10" applyNumberFormat="0" applyAlignment="0" applyProtection="0"/>
    <xf numFmtId="0" fontId="33" fillId="26" borderId="10" applyNumberFormat="0" applyAlignment="0" applyProtection="0"/>
    <xf numFmtId="0" fontId="33" fillId="26" borderId="10" applyNumberFormat="0" applyAlignment="0" applyProtection="0"/>
    <xf numFmtId="0" fontId="34" fillId="26" borderId="10" applyNumberFormat="0" applyAlignment="0" applyProtection="0"/>
    <xf numFmtId="0" fontId="34" fillId="26" borderId="10" applyNumberFormat="0" applyAlignment="0" applyProtection="0"/>
    <xf numFmtId="0" fontId="34" fillId="26" borderId="10" applyNumberFormat="0" applyAlignment="0" applyProtection="0"/>
    <xf numFmtId="0" fontId="34" fillId="26" borderId="10" applyNumberFormat="0" applyAlignment="0" applyProtection="0"/>
    <xf numFmtId="0" fontId="34" fillId="26" borderId="10" applyNumberFormat="0" applyAlignment="0" applyProtection="0"/>
    <xf numFmtId="0" fontId="34" fillId="26" borderId="10" applyNumberFormat="0" applyAlignment="0" applyProtection="0"/>
    <xf numFmtId="0" fontId="34" fillId="26" borderId="10" applyNumberFormat="0" applyAlignment="0" applyProtection="0"/>
    <xf numFmtId="0" fontId="35" fillId="26" borderId="9" applyNumberFormat="0" applyAlignment="0" applyProtection="0"/>
    <xf numFmtId="0" fontId="35" fillId="26" borderId="9" applyNumberFormat="0" applyAlignment="0" applyProtection="0"/>
    <xf numFmtId="0" fontId="34" fillId="26" borderId="9" applyNumberFormat="0" applyAlignment="0" applyProtection="0"/>
    <xf numFmtId="0" fontId="34" fillId="26" borderId="9" applyNumberFormat="0" applyAlignment="0" applyProtection="0"/>
    <xf numFmtId="0" fontId="35" fillId="26" borderId="9" applyNumberFormat="0" applyAlignment="0" applyProtection="0"/>
    <xf numFmtId="0" fontId="35" fillId="26" borderId="9" applyNumberFormat="0" applyAlignment="0" applyProtection="0"/>
    <xf numFmtId="0" fontId="35" fillId="26" borderId="9" applyNumberFormat="0" applyAlignment="0" applyProtection="0"/>
    <xf numFmtId="0" fontId="34" fillId="26" borderId="9" applyNumberFormat="0" applyAlignment="0" applyProtection="0"/>
    <xf numFmtId="0" fontId="34" fillId="26" borderId="9" applyNumberFormat="0" applyAlignment="0" applyProtection="0"/>
    <xf numFmtId="0" fontId="34" fillId="26" borderId="9" applyNumberFormat="0" applyAlignment="0" applyProtection="0"/>
    <xf numFmtId="0" fontId="34" fillId="26" borderId="9" applyNumberFormat="0" applyAlignment="0" applyProtection="0"/>
    <xf numFmtId="0" fontId="34" fillId="26" borderId="9" applyNumberFormat="0" applyAlignment="0" applyProtection="0"/>
    <xf numFmtId="0" fontId="34" fillId="26" borderId="9" applyNumberFormat="0" applyAlignment="0" applyProtection="0"/>
    <xf numFmtId="0" fontId="35" fillId="26" borderId="9" applyNumberFormat="0" applyAlignment="0" applyProtection="0"/>
    <xf numFmtId="0" fontId="35" fillId="26" borderId="9" applyNumberFormat="0" applyAlignment="0" applyProtection="0"/>
    <xf numFmtId="0" fontId="35" fillId="26" borderId="9" applyNumberFormat="0" applyAlignment="0" applyProtection="0"/>
    <xf numFmtId="0" fontId="35" fillId="26" borderId="9" applyNumberFormat="0" applyAlignment="0" applyProtection="0"/>
    <xf numFmtId="0" fontId="35" fillId="26" borderId="9" applyNumberFormat="0" applyAlignment="0" applyProtection="0"/>
    <xf numFmtId="0" fontId="35" fillId="26" borderId="9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165" fontId="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" fillId="0" borderId="0"/>
    <xf numFmtId="0" fontId="42" fillId="27" borderId="15" applyNumberFormat="0" applyAlignment="0" applyProtection="0"/>
    <xf numFmtId="0" fontId="42" fillId="27" borderId="15" applyNumberFormat="0" applyAlignment="0" applyProtection="0"/>
    <xf numFmtId="0" fontId="41" fillId="27" borderId="15" applyNumberFormat="0" applyAlignment="0" applyProtection="0"/>
    <xf numFmtId="0" fontId="41" fillId="27" borderId="15" applyNumberFormat="0" applyAlignment="0" applyProtection="0"/>
    <xf numFmtId="0" fontId="41" fillId="27" borderId="15" applyNumberFormat="0" applyAlignment="0" applyProtection="0"/>
    <xf numFmtId="0" fontId="41" fillId="27" borderId="15" applyNumberFormat="0" applyAlignment="0" applyProtection="0"/>
    <xf numFmtId="0" fontId="42" fillId="27" borderId="15" applyNumberFormat="0" applyAlignment="0" applyProtection="0"/>
    <xf numFmtId="0" fontId="42" fillId="27" borderId="15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horizontal="center"/>
    </xf>
    <xf numFmtId="0" fontId="5" fillId="0" borderId="0">
      <alignment horizontal="center"/>
    </xf>
    <xf numFmtId="0" fontId="45" fillId="0" borderId="0">
      <alignment horizontal="center"/>
    </xf>
    <xf numFmtId="0" fontId="5" fillId="0" borderId="0">
      <alignment horizontal="center"/>
    </xf>
    <xf numFmtId="0" fontId="45" fillId="0" borderId="0">
      <alignment horizontal="center"/>
    </xf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4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45" fillId="0" borderId="0">
      <alignment horizontal="center"/>
    </xf>
    <xf numFmtId="0" fontId="5" fillId="0" borderId="0">
      <alignment horizontal="center"/>
    </xf>
    <xf numFmtId="0" fontId="5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4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45" fillId="0" borderId="0">
      <alignment horizontal="center"/>
    </xf>
    <xf numFmtId="0" fontId="5" fillId="0" borderId="0">
      <alignment horizontal="center"/>
    </xf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>
      <alignment horizontal="center"/>
    </xf>
    <xf numFmtId="0" fontId="5" fillId="0" borderId="0"/>
    <xf numFmtId="0" fontId="5" fillId="0" borderId="0"/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1" fillId="0" borderId="0"/>
    <xf numFmtId="0" fontId="23" fillId="0" borderId="0"/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1" fillId="0" borderId="0"/>
    <xf numFmtId="0" fontId="5" fillId="0" borderId="0"/>
    <xf numFmtId="0" fontId="5" fillId="0" borderId="0">
      <alignment horizontal="center"/>
    </xf>
    <xf numFmtId="0" fontId="5" fillId="0" borderId="0">
      <alignment horizontal="center"/>
    </xf>
    <xf numFmtId="0" fontId="5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>
      <alignment horizontal="center"/>
    </xf>
    <xf numFmtId="0" fontId="5" fillId="0" borderId="0">
      <alignment horizontal="center"/>
    </xf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45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5" fillId="0" borderId="0"/>
    <xf numFmtId="0" fontId="5" fillId="0" borderId="0"/>
    <xf numFmtId="0" fontId="45" fillId="0" borderId="0"/>
    <xf numFmtId="0" fontId="5" fillId="0" borderId="0">
      <alignment horizontal="center"/>
    </xf>
    <xf numFmtId="0" fontId="45" fillId="0" borderId="0"/>
    <xf numFmtId="0" fontId="5" fillId="0" borderId="0">
      <alignment horizontal="center"/>
    </xf>
    <xf numFmtId="0" fontId="5" fillId="0" borderId="0">
      <alignment horizontal="center"/>
    </xf>
    <xf numFmtId="0" fontId="1" fillId="0" borderId="0"/>
    <xf numFmtId="0" fontId="5" fillId="0" borderId="0"/>
    <xf numFmtId="0" fontId="5" fillId="0" borderId="0"/>
    <xf numFmtId="0" fontId="45" fillId="0" borderId="0"/>
    <xf numFmtId="0" fontId="5" fillId="0" borderId="0">
      <alignment horizontal="center"/>
    </xf>
    <xf numFmtId="0" fontId="45" fillId="0" borderId="0"/>
    <xf numFmtId="0" fontId="5" fillId="0" borderId="0">
      <alignment horizontal="center"/>
    </xf>
    <xf numFmtId="0" fontId="5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/>
    <xf numFmtId="0" fontId="1" fillId="0" borderId="0"/>
    <xf numFmtId="0" fontId="4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45" fillId="0" borderId="0">
      <alignment horizontal="center"/>
    </xf>
    <xf numFmtId="0" fontId="13" fillId="0" borderId="0"/>
    <xf numFmtId="0" fontId="1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5" fillId="0" borderId="0"/>
    <xf numFmtId="0" fontId="5" fillId="0" borderId="0">
      <alignment horizontal="center"/>
    </xf>
    <xf numFmtId="0" fontId="5" fillId="0" borderId="0">
      <alignment horizontal="center"/>
    </xf>
    <xf numFmtId="0" fontId="5" fillId="0" borderId="0"/>
    <xf numFmtId="0" fontId="45" fillId="0" borderId="0"/>
    <xf numFmtId="0" fontId="5" fillId="0" borderId="0"/>
    <xf numFmtId="0" fontId="5" fillId="0" borderId="0"/>
    <xf numFmtId="0" fontId="45" fillId="0" borderId="0"/>
    <xf numFmtId="0" fontId="13" fillId="0" borderId="0"/>
    <xf numFmtId="0" fontId="13" fillId="0" borderId="0"/>
    <xf numFmtId="0" fontId="5" fillId="0" borderId="0">
      <alignment horizontal="center"/>
    </xf>
    <xf numFmtId="0" fontId="5" fillId="0" borderId="0"/>
    <xf numFmtId="0" fontId="5" fillId="0" borderId="0">
      <alignment horizontal="center"/>
    </xf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47" fillId="0" borderId="0">
      <alignment horizontal="left"/>
    </xf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45" fillId="0" borderId="0"/>
    <xf numFmtId="0" fontId="4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45" fillId="0" borderId="0">
      <alignment horizontal="center"/>
    </xf>
    <xf numFmtId="0" fontId="5" fillId="0" borderId="0">
      <alignment horizontal="center"/>
    </xf>
    <xf numFmtId="0" fontId="47" fillId="0" borderId="0">
      <alignment horizontal="left"/>
    </xf>
    <xf numFmtId="0" fontId="13" fillId="0" borderId="0"/>
    <xf numFmtId="0" fontId="13" fillId="0" borderId="0"/>
    <xf numFmtId="0" fontId="45" fillId="0" borderId="0">
      <alignment horizontal="center"/>
    </xf>
    <xf numFmtId="0" fontId="5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4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/>
    <xf numFmtId="0" fontId="45" fillId="0" borderId="0">
      <alignment horizontal="center"/>
    </xf>
    <xf numFmtId="0" fontId="13" fillId="0" borderId="0"/>
    <xf numFmtId="0" fontId="45" fillId="0" borderId="0"/>
    <xf numFmtId="0" fontId="13" fillId="0" borderId="0"/>
    <xf numFmtId="0" fontId="13" fillId="0" borderId="0"/>
    <xf numFmtId="0" fontId="45" fillId="0" borderId="0"/>
    <xf numFmtId="0" fontId="45" fillId="0" borderId="0"/>
    <xf numFmtId="0" fontId="47" fillId="0" borderId="0">
      <alignment horizontal="left"/>
    </xf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5" fillId="0" borderId="0"/>
    <xf numFmtId="0" fontId="45" fillId="0" borderId="0"/>
    <xf numFmtId="0" fontId="5" fillId="0" borderId="0">
      <alignment horizontal="center"/>
    </xf>
    <xf numFmtId="0" fontId="45" fillId="0" borderId="0"/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/>
    <xf numFmtId="0" fontId="5" fillId="0" borderId="0"/>
    <xf numFmtId="0" fontId="45" fillId="0" borderId="0"/>
    <xf numFmtId="0" fontId="5" fillId="0" borderId="0">
      <alignment horizontal="center"/>
    </xf>
    <xf numFmtId="0" fontId="45" fillId="0" borderId="0"/>
    <xf numFmtId="0" fontId="5" fillId="0" borderId="0">
      <alignment horizontal="center"/>
    </xf>
    <xf numFmtId="0" fontId="1" fillId="0" borderId="0"/>
    <xf numFmtId="0" fontId="46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5" fillId="0" borderId="0">
      <alignment horizontal="center"/>
    </xf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46" fillId="0" borderId="0"/>
    <xf numFmtId="0" fontId="46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4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45" fillId="0" borderId="0"/>
    <xf numFmtId="0" fontId="13" fillId="0" borderId="0"/>
    <xf numFmtId="0" fontId="13" fillId="0" borderId="0"/>
    <xf numFmtId="0" fontId="4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45" fillId="0" borderId="0"/>
    <xf numFmtId="0" fontId="5" fillId="0" borderId="0"/>
    <xf numFmtId="0" fontId="45" fillId="0" borderId="0"/>
    <xf numFmtId="0" fontId="5" fillId="0" borderId="0"/>
    <xf numFmtId="0" fontId="5" fillId="0" borderId="0"/>
    <xf numFmtId="0" fontId="45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7" fillId="0" borderId="0">
      <alignment horizontal="left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/>
    <xf numFmtId="0" fontId="45" fillId="0" borderId="0"/>
    <xf numFmtId="0" fontId="5" fillId="0" borderId="0"/>
    <xf numFmtId="0" fontId="5" fillId="0" borderId="0"/>
    <xf numFmtId="0" fontId="45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49" fillId="0" borderId="0"/>
    <xf numFmtId="0" fontId="5" fillId="0" borderId="0"/>
    <xf numFmtId="0" fontId="45" fillId="0" borderId="0">
      <alignment horizontal="center"/>
    </xf>
    <xf numFmtId="0" fontId="5" fillId="0" borderId="0">
      <alignment horizontal="center"/>
    </xf>
    <xf numFmtId="0" fontId="45" fillId="0" borderId="0">
      <alignment horizontal="center"/>
    </xf>
    <xf numFmtId="0" fontId="5" fillId="0" borderId="0"/>
    <xf numFmtId="0" fontId="47" fillId="0" borderId="0">
      <alignment horizontal="left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47" fillId="0" borderId="0">
      <alignment horizontal="left"/>
    </xf>
    <xf numFmtId="0" fontId="47" fillId="0" borderId="0">
      <alignment horizontal="left"/>
    </xf>
    <xf numFmtId="0" fontId="5" fillId="0" borderId="0">
      <alignment horizontal="center"/>
    </xf>
    <xf numFmtId="0" fontId="47" fillId="0" borderId="0">
      <alignment horizontal="left"/>
    </xf>
    <xf numFmtId="0" fontId="47" fillId="0" borderId="0">
      <alignment horizontal="left"/>
    </xf>
    <xf numFmtId="0" fontId="5" fillId="0" borderId="0"/>
    <xf numFmtId="0" fontId="5" fillId="0" borderId="0"/>
    <xf numFmtId="0" fontId="1" fillId="0" borderId="0"/>
    <xf numFmtId="0" fontId="50" fillId="0" borderId="0">
      <alignment vertical="center"/>
    </xf>
    <xf numFmtId="0" fontId="1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13" fillId="0" borderId="0"/>
    <xf numFmtId="0" fontId="51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4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4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/>
    <xf numFmtId="0" fontId="46" fillId="0" borderId="0"/>
    <xf numFmtId="0" fontId="5" fillId="0" borderId="0">
      <alignment horizontal="center"/>
    </xf>
    <xf numFmtId="0" fontId="13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center"/>
    </xf>
    <xf numFmtId="0" fontId="46" fillId="0" borderId="0"/>
    <xf numFmtId="0" fontId="5" fillId="0" borderId="0"/>
    <xf numFmtId="0" fontId="5" fillId="0" borderId="0">
      <alignment horizontal="center"/>
    </xf>
    <xf numFmtId="0" fontId="5" fillId="0" borderId="0"/>
    <xf numFmtId="0" fontId="52" fillId="0" borderId="0"/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45" fillId="0" borderId="0">
      <alignment horizontal="center"/>
    </xf>
    <xf numFmtId="0" fontId="5" fillId="0" borderId="0"/>
    <xf numFmtId="0" fontId="5" fillId="0" borderId="0">
      <alignment horizontal="center"/>
    </xf>
    <xf numFmtId="0" fontId="5" fillId="0" borderId="0"/>
    <xf numFmtId="0" fontId="13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45" fillId="0" borderId="0">
      <alignment horizontal="center"/>
    </xf>
    <xf numFmtId="0" fontId="5" fillId="0" borderId="0">
      <alignment horizontal="center"/>
    </xf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>
      <alignment horizontal="center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45" fillId="0" borderId="0">
      <alignment horizontal="center"/>
    </xf>
    <xf numFmtId="0" fontId="5" fillId="0" borderId="0">
      <alignment horizontal="center"/>
    </xf>
    <xf numFmtId="0" fontId="5" fillId="0" borderId="0"/>
    <xf numFmtId="0" fontId="5" fillId="0" borderId="0">
      <alignment horizontal="center"/>
    </xf>
    <xf numFmtId="0" fontId="5" fillId="0" borderId="0"/>
    <xf numFmtId="0" fontId="5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horizontal="center"/>
    </xf>
    <xf numFmtId="0" fontId="1" fillId="0" borderId="0"/>
    <xf numFmtId="0" fontId="5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5" fillId="0" borderId="0">
      <alignment horizontal="center"/>
    </xf>
    <xf numFmtId="0" fontId="5" fillId="0" borderId="0">
      <alignment horizontal="center"/>
    </xf>
    <xf numFmtId="0" fontId="1" fillId="0" borderId="0"/>
    <xf numFmtId="0" fontId="1" fillId="0" borderId="0"/>
    <xf numFmtId="0" fontId="1" fillId="0" borderId="0"/>
    <xf numFmtId="0" fontId="4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45" fillId="0" borderId="0">
      <alignment horizontal="center"/>
    </xf>
    <xf numFmtId="0" fontId="5" fillId="0" borderId="0">
      <alignment horizontal="center"/>
    </xf>
    <xf numFmtId="0" fontId="5" fillId="0" borderId="0"/>
    <xf numFmtId="0" fontId="5" fillId="0" borderId="0">
      <alignment horizontal="center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5" fillId="0" borderId="0">
      <alignment horizontal="center"/>
    </xf>
    <xf numFmtId="0" fontId="4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45" fillId="0" borderId="0">
      <alignment horizontal="center"/>
    </xf>
    <xf numFmtId="0" fontId="5" fillId="0" borderId="0">
      <alignment horizontal="center"/>
    </xf>
    <xf numFmtId="0" fontId="4" fillId="0" borderId="0"/>
    <xf numFmtId="0" fontId="5" fillId="0" borderId="0"/>
    <xf numFmtId="0" fontId="5" fillId="0" borderId="0"/>
    <xf numFmtId="0" fontId="5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3" fontId="54" fillId="29" borderId="2"/>
    <xf numFmtId="3" fontId="54" fillId="29" borderId="2"/>
    <xf numFmtId="3" fontId="54" fillId="30" borderId="2"/>
    <xf numFmtId="3" fontId="54" fillId="30" borderId="2"/>
    <xf numFmtId="3" fontId="54" fillId="30" borderId="2"/>
    <xf numFmtId="3" fontId="54" fillId="30" borderId="2"/>
    <xf numFmtId="3" fontId="54" fillId="30" borderId="2"/>
    <xf numFmtId="3" fontId="54" fillId="30" borderId="2"/>
    <xf numFmtId="3" fontId="54" fillId="30" borderId="2"/>
    <xf numFmtId="3" fontId="54" fillId="30" borderId="2"/>
    <xf numFmtId="3" fontId="54" fillId="29" borderId="2"/>
    <xf numFmtId="3" fontId="54" fillId="29" borderId="2"/>
    <xf numFmtId="3" fontId="54" fillId="29" borderId="2"/>
    <xf numFmtId="3" fontId="54" fillId="29" borderId="2"/>
    <xf numFmtId="3" fontId="54" fillId="29" borderId="2"/>
    <xf numFmtId="3" fontId="54" fillId="29" borderId="2"/>
    <xf numFmtId="3" fontId="54" fillId="29" borderId="2"/>
    <xf numFmtId="3" fontId="54" fillId="30" borderId="2"/>
    <xf numFmtId="3" fontId="54" fillId="30" borderId="2"/>
    <xf numFmtId="3" fontId="54" fillId="30" borderId="2"/>
    <xf numFmtId="3" fontId="54" fillId="30" borderId="2"/>
    <xf numFmtId="3" fontId="54" fillId="30" borderId="2"/>
    <xf numFmtId="3" fontId="54" fillId="30" borderId="2"/>
    <xf numFmtId="3" fontId="54" fillId="30" borderId="2"/>
    <xf numFmtId="3" fontId="54" fillId="30" borderId="2"/>
    <xf numFmtId="3" fontId="54" fillId="29" borderId="2"/>
    <xf numFmtId="3" fontId="54" fillId="29" borderId="2"/>
    <xf numFmtId="3" fontId="54" fillId="29" borderId="2"/>
    <xf numFmtId="3" fontId="54" fillId="29" borderId="2"/>
    <xf numFmtId="3" fontId="54" fillId="29" borderId="2"/>
    <xf numFmtId="3" fontId="54" fillId="29" borderId="2"/>
    <xf numFmtId="3" fontId="54" fillId="29" borderId="2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" fillId="31" borderId="16" applyNumberFormat="0" applyFont="0" applyAlignment="0" applyProtection="0"/>
    <xf numFmtId="0" fontId="5" fillId="31" borderId="16" applyNumberFormat="0" applyFont="0" applyAlignment="0" applyProtection="0"/>
    <xf numFmtId="0" fontId="11" fillId="31" borderId="16" applyNumberFormat="0" applyFont="0" applyAlignment="0" applyProtection="0"/>
    <xf numFmtId="0" fontId="11" fillId="31" borderId="16" applyNumberFormat="0" applyFont="0" applyAlignment="0" applyProtection="0"/>
    <xf numFmtId="0" fontId="5" fillId="31" borderId="16" applyNumberFormat="0" applyFont="0" applyAlignment="0" applyProtection="0"/>
    <xf numFmtId="0" fontId="5" fillId="31" borderId="16" applyNumberFormat="0" applyFont="0" applyAlignment="0" applyProtection="0"/>
    <xf numFmtId="0" fontId="5" fillId="31" borderId="16" applyNumberFormat="0" applyFont="0" applyAlignment="0" applyProtection="0"/>
    <xf numFmtId="0" fontId="11" fillId="31" borderId="16" applyNumberFormat="0" applyFont="0" applyAlignment="0" applyProtection="0"/>
    <xf numFmtId="0" fontId="11" fillId="31" borderId="16" applyNumberFormat="0" applyFont="0" applyAlignment="0" applyProtection="0"/>
    <xf numFmtId="0" fontId="11" fillId="31" borderId="16" applyNumberFormat="0" applyFont="0" applyAlignment="0" applyProtection="0"/>
    <xf numFmtId="0" fontId="11" fillId="31" borderId="16" applyNumberFormat="0" applyFont="0" applyAlignment="0" applyProtection="0"/>
    <xf numFmtId="0" fontId="11" fillId="31" borderId="16" applyNumberFormat="0" applyFont="0" applyAlignment="0" applyProtection="0"/>
    <xf numFmtId="0" fontId="11" fillId="31" borderId="16" applyNumberFormat="0" applyFont="0" applyAlignment="0" applyProtection="0"/>
    <xf numFmtId="0" fontId="5" fillId="31" borderId="16" applyNumberFormat="0" applyFont="0" applyAlignment="0" applyProtection="0"/>
    <xf numFmtId="0" fontId="5" fillId="31" borderId="16" applyNumberFormat="0" applyFont="0" applyAlignment="0" applyProtection="0"/>
    <xf numFmtId="0" fontId="5" fillId="31" borderId="16" applyNumberFormat="0" applyFont="0" applyAlignment="0" applyProtection="0"/>
    <xf numFmtId="0" fontId="45" fillId="31" borderId="16" applyNumberFormat="0" applyFont="0" applyAlignment="0" applyProtection="0"/>
    <xf numFmtId="0" fontId="5" fillId="31" borderId="16" applyNumberFormat="0" applyFont="0" applyAlignment="0" applyProtection="0"/>
    <xf numFmtId="0" fontId="5" fillId="31" borderId="16" applyNumberFormat="0" applyFont="0" applyAlignment="0" applyProtection="0"/>
    <xf numFmtId="0" fontId="5" fillId="31" borderId="16" applyNumberFormat="0" applyFont="0" applyAlignment="0" applyProtection="0"/>
    <xf numFmtId="0" fontId="5" fillId="31" borderId="16" applyNumberFormat="0" applyFont="0" applyAlignment="0" applyProtection="0"/>
    <xf numFmtId="0" fontId="5" fillId="31" borderId="16" applyNumberFormat="0" applyFont="0" applyAlignment="0" applyProtection="0"/>
    <xf numFmtId="0" fontId="5" fillId="31" borderId="16" applyNumberFormat="0" applyFont="0" applyAlignment="0" applyProtection="0"/>
    <xf numFmtId="0" fontId="5" fillId="31" borderId="16" applyNumberFormat="0" applyFont="0" applyAlignment="0" applyProtection="0"/>
    <xf numFmtId="0" fontId="5" fillId="31" borderId="16" applyNumberFormat="0" applyFont="0" applyAlignment="0" applyProtection="0"/>
    <xf numFmtId="0" fontId="45" fillId="31" borderId="16" applyNumberFormat="0" applyFont="0" applyAlignment="0" applyProtection="0"/>
    <xf numFmtId="0" fontId="45" fillId="31" borderId="16" applyNumberFormat="0" applyFont="0" applyAlignment="0" applyProtection="0"/>
    <xf numFmtId="0" fontId="45" fillId="31" borderId="16" applyNumberFormat="0" applyFont="0" applyAlignment="0" applyProtection="0"/>
    <xf numFmtId="0" fontId="45" fillId="31" borderId="16" applyNumberFormat="0" applyFont="0" applyAlignment="0" applyProtection="0"/>
    <xf numFmtId="0" fontId="45" fillId="31" borderId="16" applyNumberFormat="0" applyFont="0" applyAlignment="0" applyProtection="0"/>
    <xf numFmtId="0" fontId="45" fillId="31" borderId="16" applyNumberFormat="0" applyFont="0" applyAlignment="0" applyProtection="0"/>
    <xf numFmtId="0" fontId="5" fillId="31" borderId="16" applyNumberFormat="0" applyFont="0" applyAlignment="0" applyProtection="0"/>
    <xf numFmtId="0" fontId="5" fillId="31" borderId="16" applyNumberFormat="0" applyFont="0" applyAlignment="0" applyProtection="0"/>
    <xf numFmtId="0" fontId="13" fillId="31" borderId="16" applyNumberFormat="0" applyFont="0" applyAlignment="0" applyProtection="0"/>
    <xf numFmtId="0" fontId="13" fillId="31" borderId="16" applyNumberFormat="0" applyFont="0" applyAlignment="0" applyProtection="0"/>
    <xf numFmtId="0" fontId="5" fillId="31" borderId="16" applyNumberFormat="0" applyFont="0" applyAlignment="0" applyProtection="0"/>
    <xf numFmtId="0" fontId="5" fillId="31" borderId="16" applyNumberFormat="0" applyFont="0" applyAlignment="0" applyProtection="0"/>
    <xf numFmtId="0" fontId="5" fillId="31" borderId="16" applyNumberFormat="0" applyFont="0" applyAlignment="0" applyProtection="0"/>
    <xf numFmtId="0" fontId="13" fillId="31" borderId="16" applyNumberFormat="0" applyFont="0" applyAlignment="0" applyProtection="0"/>
    <xf numFmtId="0" fontId="5" fillId="31" borderId="16" applyNumberFormat="0" applyFont="0" applyAlignment="0" applyProtection="0"/>
    <xf numFmtId="0" fontId="13" fillId="31" borderId="16" applyNumberFormat="0" applyFont="0" applyAlignment="0" applyProtection="0"/>
    <xf numFmtId="0" fontId="13" fillId="31" borderId="16" applyNumberFormat="0" applyFont="0" applyAlignment="0" applyProtection="0"/>
    <xf numFmtId="0" fontId="5" fillId="31" borderId="16" applyNumberFormat="0" applyFont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4" fillId="0" borderId="0"/>
    <xf numFmtId="0" fontId="4" fillId="0" borderId="0"/>
    <xf numFmtId="0" fontId="5" fillId="0" borderId="0">
      <alignment horizontal="center"/>
    </xf>
    <xf numFmtId="0" fontId="5" fillId="0" borderId="0">
      <alignment horizontal="center"/>
    </xf>
    <xf numFmtId="0" fontId="4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45" fillId="0" borderId="0">
      <alignment horizontal="center"/>
    </xf>
    <xf numFmtId="0" fontId="5" fillId="0" borderId="0">
      <alignment horizontal="center"/>
    </xf>
    <xf numFmtId="0" fontId="11" fillId="0" borderId="0"/>
    <xf numFmtId="0" fontId="11" fillId="0" borderId="0"/>
    <xf numFmtId="0" fontId="5" fillId="0" borderId="0"/>
    <xf numFmtId="0" fontId="54" fillId="8" borderId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76" fontId="52" fillId="0" borderId="0" applyFill="0" applyBorder="0" applyAlignment="0" applyProtection="0"/>
    <xf numFmtId="177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27" fillId="9" borderId="0" applyNumberFormat="0" applyBorder="0" applyAlignment="0" applyProtection="0"/>
    <xf numFmtId="0" fontId="2" fillId="2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</cellStyleXfs>
  <cellXfs count="345">
    <xf numFmtId="0" fontId="0" fillId="0" borderId="0" xfId="0"/>
    <xf numFmtId="0" fontId="9" fillId="0" borderId="2" xfId="2" applyFont="1" applyFill="1" applyBorder="1" applyAlignment="1">
      <alignment vertical="center" wrapText="1"/>
    </xf>
    <xf numFmtId="0" fontId="59" fillId="0" borderId="0" xfId="0" applyFont="1" applyFill="1" applyAlignment="1">
      <alignment vertical="center"/>
    </xf>
    <xf numFmtId="0" fontId="60" fillId="0" borderId="0" xfId="1228" applyFont="1" applyFill="1" applyAlignment="1">
      <alignment horizontal="center" vertical="center"/>
    </xf>
    <xf numFmtId="0" fontId="3" fillId="0" borderId="0" xfId="1228" applyFont="1" applyFill="1" applyAlignment="1">
      <alignment vertical="center"/>
    </xf>
    <xf numFmtId="0" fontId="60" fillId="0" borderId="0" xfId="1228" applyFont="1" applyFill="1" applyAlignment="1">
      <alignment horizontal="left" vertical="center"/>
    </xf>
    <xf numFmtId="0" fontId="60" fillId="0" borderId="0" xfId="2" applyFont="1" applyFill="1" applyAlignment="1">
      <alignment vertical="center"/>
    </xf>
    <xf numFmtId="0" fontId="60" fillId="0" borderId="0" xfId="2" applyFont="1" applyFill="1" applyAlignment="1">
      <alignment horizontal="left" vertical="center"/>
    </xf>
    <xf numFmtId="0" fontId="7" fillId="0" borderId="0" xfId="2" applyFont="1" applyFill="1" applyAlignment="1"/>
    <xf numFmtId="0" fontId="7" fillId="0" borderId="0" xfId="2" applyFont="1" applyFill="1" applyAlignment="1">
      <alignment horizontal="left"/>
    </xf>
    <xf numFmtId="0" fontId="61" fillId="0" borderId="0" xfId="0" applyFont="1" applyFill="1" applyAlignment="1">
      <alignment vertical="center"/>
    </xf>
    <xf numFmtId="49" fontId="62" fillId="0" borderId="0" xfId="0" applyNumberFormat="1" applyFont="1" applyFill="1" applyBorder="1" applyAlignment="1">
      <alignment vertical="center" wrapText="1"/>
    </xf>
    <xf numFmtId="49" fontId="62" fillId="0" borderId="2" xfId="0" applyNumberFormat="1" applyFont="1" applyFill="1" applyBorder="1" applyAlignment="1">
      <alignment vertical="center" wrapText="1"/>
    </xf>
    <xf numFmtId="0" fontId="63" fillId="0" borderId="2" xfId="0" applyFont="1" applyFill="1" applyBorder="1" applyAlignment="1">
      <alignment horizontal="center" vertical="center"/>
    </xf>
    <xf numFmtId="0" fontId="64" fillId="0" borderId="0" xfId="0" applyFont="1" applyFill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65" fillId="0" borderId="0" xfId="0" applyFont="1" applyFill="1" applyAlignment="1">
      <alignment vertical="center"/>
    </xf>
    <xf numFmtId="0" fontId="61" fillId="0" borderId="0" xfId="0" applyFont="1" applyFill="1" applyAlignment="1"/>
    <xf numFmtId="0" fontId="65" fillId="0" borderId="0" xfId="0" applyFont="1" applyFill="1" applyAlignment="1">
      <alignment vertical="top"/>
    </xf>
    <xf numFmtId="0" fontId="8" fillId="5" borderId="1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vertical="center" wrapText="1"/>
    </xf>
    <xf numFmtId="0" fontId="71" fillId="0" borderId="0" xfId="0" applyFont="1" applyFill="1" applyAlignment="1">
      <alignment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 wrapText="1"/>
    </xf>
    <xf numFmtId="0" fontId="72" fillId="0" borderId="8" xfId="2" applyFont="1" applyFill="1" applyBorder="1" applyAlignment="1">
      <alignment horizontal="center" vertical="center" wrapText="1"/>
    </xf>
    <xf numFmtId="0" fontId="71" fillId="0" borderId="0" xfId="0" applyFont="1" applyFill="1" applyAlignment="1">
      <alignment horizontal="center" vertical="center"/>
    </xf>
    <xf numFmtId="0" fontId="67" fillId="0" borderId="19" xfId="2" applyFont="1" applyFill="1" applyBorder="1" applyAlignment="1">
      <alignment horizontal="left" vertical="center" wrapText="1"/>
    </xf>
    <xf numFmtId="0" fontId="73" fillId="0" borderId="2" xfId="2" applyFont="1" applyFill="1" applyBorder="1" applyAlignment="1">
      <alignment vertical="center" wrapText="1"/>
    </xf>
    <xf numFmtId="168" fontId="74" fillId="0" borderId="2" xfId="2" applyNumberFormat="1" applyFont="1" applyFill="1" applyBorder="1" applyAlignment="1">
      <alignment horizontal="center" vertical="center"/>
    </xf>
    <xf numFmtId="168" fontId="75" fillId="5" borderId="2" xfId="2" applyNumberFormat="1" applyFont="1" applyFill="1" applyBorder="1" applyAlignment="1">
      <alignment horizontal="center" vertical="center"/>
    </xf>
    <xf numFmtId="169" fontId="77" fillId="0" borderId="2" xfId="1" applyNumberFormat="1" applyFont="1" applyFill="1" applyBorder="1" applyAlignment="1">
      <alignment horizontal="right" vertical="center"/>
    </xf>
    <xf numFmtId="169" fontId="77" fillId="0" borderId="2" xfId="1" applyNumberFormat="1" applyFont="1" applyFill="1" applyBorder="1" applyAlignment="1">
      <alignment vertical="center"/>
    </xf>
    <xf numFmtId="169" fontId="78" fillId="0" borderId="2" xfId="1" applyNumberFormat="1" applyFont="1" applyFill="1" applyBorder="1" applyAlignment="1">
      <alignment vertical="center"/>
    </xf>
    <xf numFmtId="169" fontId="77" fillId="0" borderId="2" xfId="1" applyNumberFormat="1" applyFont="1" applyFill="1" applyBorder="1" applyAlignment="1">
      <alignment horizontal="center" vertical="center" wrapText="1"/>
    </xf>
    <xf numFmtId="179" fontId="76" fillId="0" borderId="2" xfId="6" applyNumberFormat="1" applyFont="1" applyFill="1" applyBorder="1" applyAlignment="1">
      <alignment vertical="center"/>
    </xf>
    <xf numFmtId="180" fontId="8" fillId="0" borderId="2" xfId="4" applyNumberFormat="1" applyFont="1" applyFill="1" applyBorder="1" applyAlignment="1">
      <alignment horizontal="center" vertical="center" wrapText="1"/>
    </xf>
    <xf numFmtId="180" fontId="79" fillId="32" borderId="2" xfId="6" applyNumberFormat="1" applyFont="1" applyFill="1" applyBorder="1" applyAlignment="1">
      <alignment vertical="center"/>
    </xf>
    <xf numFmtId="180" fontId="77" fillId="32" borderId="2" xfId="6" applyNumberFormat="1" applyFont="1" applyFill="1" applyBorder="1" applyAlignment="1">
      <alignment vertical="center" wrapText="1"/>
    </xf>
    <xf numFmtId="180" fontId="68" fillId="0" borderId="0" xfId="0" applyNumberFormat="1" applyFont="1" applyFill="1" applyAlignment="1">
      <alignment horizontal="center"/>
    </xf>
    <xf numFmtId="180" fontId="68" fillId="0" borderId="0" xfId="0" applyNumberFormat="1" applyFont="1" applyFill="1" applyAlignment="1">
      <alignment vertical="center"/>
    </xf>
    <xf numFmtId="180" fontId="7" fillId="0" borderId="0" xfId="2" applyNumberFormat="1" applyFont="1" applyFill="1" applyAlignment="1"/>
    <xf numFmtId="180" fontId="69" fillId="0" borderId="0" xfId="0" applyNumberFormat="1" applyFont="1" applyFill="1" applyAlignment="1">
      <alignment vertical="center"/>
    </xf>
    <xf numFmtId="180" fontId="3" fillId="0" borderId="0" xfId="1228" applyNumberFormat="1" applyFont="1" applyFill="1" applyAlignment="1">
      <alignment vertical="center"/>
    </xf>
    <xf numFmtId="180" fontId="70" fillId="0" borderId="0" xfId="1228" applyNumberFormat="1" applyFont="1" applyFill="1" applyAlignment="1">
      <alignment horizontal="center" vertical="center"/>
    </xf>
    <xf numFmtId="168" fontId="76" fillId="0" borderId="2" xfId="2" applyNumberFormat="1" applyFont="1" applyFill="1" applyBorder="1" applyAlignment="1">
      <alignment horizontal="center" vertical="center"/>
    </xf>
    <xf numFmtId="166" fontId="76" fillId="0" borderId="2" xfId="1" applyFont="1" applyFill="1" applyBorder="1" applyAlignment="1">
      <alignment horizontal="center" vertical="center"/>
    </xf>
    <xf numFmtId="49" fontId="80" fillId="0" borderId="0" xfId="2" applyNumberFormat="1" applyFont="1" applyFill="1" applyAlignment="1">
      <alignment horizontal="center" vertical="center" wrapText="1"/>
    </xf>
    <xf numFmtId="0" fontId="80" fillId="0" borderId="0" xfId="2" applyFont="1" applyFill="1" applyAlignment="1">
      <alignment horizontal="center" vertical="center" wrapText="1"/>
    </xf>
    <xf numFmtId="168" fontId="80" fillId="0" borderId="0" xfId="2" applyNumberFormat="1" applyFont="1" applyFill="1" applyBorder="1" applyAlignment="1">
      <alignment horizontal="center" vertical="center"/>
    </xf>
    <xf numFmtId="169" fontId="80" fillId="0" borderId="0" xfId="4" applyNumberFormat="1" applyFont="1" applyFill="1" applyBorder="1" applyAlignment="1">
      <alignment horizontal="center" vertical="center"/>
    </xf>
    <xf numFmtId="169" fontId="80" fillId="0" borderId="0" xfId="4" applyNumberFormat="1" applyFont="1" applyFill="1" applyBorder="1" applyAlignment="1">
      <alignment vertical="center"/>
    </xf>
    <xf numFmtId="0" fontId="82" fillId="0" borderId="0" xfId="2" applyFont="1" applyFill="1" applyBorder="1" applyAlignment="1">
      <alignment vertical="center"/>
    </xf>
    <xf numFmtId="0" fontId="80" fillId="0" borderId="0" xfId="2" applyFont="1" applyFill="1" applyBorder="1" applyAlignment="1">
      <alignment vertical="center"/>
    </xf>
    <xf numFmtId="49" fontId="83" fillId="0" borderId="0" xfId="2" applyNumberFormat="1" applyFont="1" applyFill="1" applyAlignment="1">
      <alignment vertical="center"/>
    </xf>
    <xf numFmtId="169" fontId="83" fillId="0" borderId="0" xfId="4" applyNumberFormat="1" applyFont="1" applyFill="1" applyBorder="1" applyAlignment="1">
      <alignment vertical="center"/>
    </xf>
    <xf numFmtId="0" fontId="83" fillId="0" borderId="0" xfId="2" applyFont="1" applyFill="1" applyBorder="1" applyAlignment="1">
      <alignment vertical="center"/>
    </xf>
    <xf numFmtId="0" fontId="80" fillId="0" borderId="0" xfId="5" applyFont="1" applyFill="1" applyAlignment="1">
      <alignment wrapText="1"/>
    </xf>
    <xf numFmtId="169" fontId="85" fillId="0" borderId="0" xfId="4" applyNumberFormat="1" applyFont="1" applyFill="1" applyAlignment="1">
      <alignment vertical="center" wrapText="1"/>
    </xf>
    <xf numFmtId="0" fontId="80" fillId="0" borderId="0" xfId="5" applyFont="1" applyFill="1" applyAlignment="1">
      <alignment vertical="center" wrapText="1"/>
    </xf>
    <xf numFmtId="169" fontId="86" fillId="0" borderId="2" xfId="4" applyNumberFormat="1" applyFont="1" applyFill="1" applyBorder="1" applyAlignment="1">
      <alignment horizontal="center" vertical="center" wrapText="1"/>
    </xf>
    <xf numFmtId="10" fontId="86" fillId="0" borderId="2" xfId="4" applyNumberFormat="1" applyFont="1" applyFill="1" applyBorder="1" applyAlignment="1">
      <alignment horizontal="center" vertical="center" wrapText="1"/>
    </xf>
    <xf numFmtId="10" fontId="86" fillId="0" borderId="1" xfId="4" applyNumberFormat="1" applyFont="1" applyFill="1" applyBorder="1" applyAlignment="1">
      <alignment horizontal="center" vertical="center" wrapText="1"/>
    </xf>
    <xf numFmtId="0" fontId="87" fillId="0" borderId="0" xfId="2" applyFont="1" applyFill="1" applyBorder="1" applyAlignment="1">
      <alignment vertical="center"/>
    </xf>
    <xf numFmtId="49" fontId="88" fillId="0" borderId="2" xfId="2" applyNumberFormat="1" applyFont="1" applyFill="1" applyBorder="1" applyAlignment="1">
      <alignment horizontal="center" vertical="center" wrapText="1"/>
    </xf>
    <xf numFmtId="0" fontId="88" fillId="0" borderId="0" xfId="2" applyFont="1" applyFill="1" applyBorder="1" applyAlignment="1">
      <alignment vertical="center"/>
    </xf>
    <xf numFmtId="49" fontId="85" fillId="0" borderId="2" xfId="2" applyNumberFormat="1" applyFont="1" applyFill="1" applyBorder="1" applyAlignment="1">
      <alignment horizontal="center" vertical="center" wrapText="1"/>
    </xf>
    <xf numFmtId="0" fontId="85" fillId="0" borderId="2" xfId="2" applyFont="1" applyFill="1" applyBorder="1" applyAlignment="1">
      <alignment horizontal="center" vertical="center" wrapText="1"/>
    </xf>
    <xf numFmtId="168" fontId="85" fillId="0" borderId="2" xfId="5" applyNumberFormat="1" applyFont="1" applyFill="1" applyBorder="1" applyAlignment="1">
      <alignment horizontal="center" vertical="center"/>
    </xf>
    <xf numFmtId="169" fontId="80" fillId="0" borderId="2" xfId="4" applyNumberFormat="1" applyFont="1" applyFill="1" applyBorder="1" applyAlignment="1">
      <alignment horizontal="center" vertical="center"/>
    </xf>
    <xf numFmtId="10" fontId="80" fillId="0" borderId="2" xfId="4" applyNumberFormat="1" applyFont="1" applyFill="1" applyBorder="1" applyAlignment="1">
      <alignment horizontal="center" vertical="center"/>
    </xf>
    <xf numFmtId="169" fontId="80" fillId="0" borderId="2" xfId="4" applyNumberFormat="1" applyFont="1" applyFill="1" applyBorder="1" applyAlignment="1">
      <alignment horizontal="left" vertical="center"/>
    </xf>
    <xf numFmtId="49" fontId="83" fillId="5" borderId="2" xfId="2" applyNumberFormat="1" applyFont="1" applyFill="1" applyBorder="1" applyAlignment="1">
      <alignment horizontal="center" vertical="center" wrapText="1"/>
    </xf>
    <xf numFmtId="0" fontId="83" fillId="5" borderId="2" xfId="2" applyFont="1" applyFill="1" applyBorder="1" applyAlignment="1">
      <alignment horizontal="left" vertical="center" wrapText="1"/>
    </xf>
    <xf numFmtId="0" fontId="83" fillId="5" borderId="2" xfId="2" applyFont="1" applyFill="1" applyBorder="1" applyAlignment="1">
      <alignment horizontal="center" vertical="center" wrapText="1"/>
    </xf>
    <xf numFmtId="168" fontId="83" fillId="5" borderId="2" xfId="2" applyNumberFormat="1" applyFont="1" applyFill="1" applyBorder="1" applyAlignment="1">
      <alignment horizontal="center" vertical="center"/>
    </xf>
    <xf numFmtId="170" fontId="83" fillId="5" borderId="2" xfId="2" applyNumberFormat="1" applyFont="1" applyFill="1" applyBorder="1" applyAlignment="1">
      <alignment horizontal="center" vertical="center"/>
    </xf>
    <xf numFmtId="168" fontId="85" fillId="5" borderId="2" xfId="2" applyNumberFormat="1" applyFont="1" applyFill="1" applyBorder="1" applyAlignment="1">
      <alignment horizontal="left" vertical="center"/>
    </xf>
    <xf numFmtId="0" fontId="85" fillId="5" borderId="0" xfId="2" applyFont="1" applyFill="1" applyBorder="1" applyAlignment="1">
      <alignment vertical="center"/>
    </xf>
    <xf numFmtId="169" fontId="80" fillId="5" borderId="2" xfId="4" applyNumberFormat="1" applyFont="1" applyFill="1" applyBorder="1" applyAlignment="1">
      <alignment horizontal="left" vertical="center"/>
    </xf>
    <xf numFmtId="0" fontId="80" fillId="5" borderId="0" xfId="2" applyFont="1" applyFill="1" applyBorder="1" applyAlignment="1">
      <alignment vertical="center"/>
    </xf>
    <xf numFmtId="49" fontId="81" fillId="0" borderId="2" xfId="2" applyNumberFormat="1" applyFont="1" applyFill="1" applyBorder="1" applyAlignment="1">
      <alignment horizontal="center" vertical="center" wrapText="1"/>
    </xf>
    <xf numFmtId="0" fontId="81" fillId="0" borderId="2" xfId="2" applyFont="1" applyFill="1" applyBorder="1" applyAlignment="1">
      <alignment horizontal="left" vertical="center" wrapText="1"/>
    </xf>
    <xf numFmtId="168" fontId="81" fillId="0" borderId="2" xfId="2" applyNumberFormat="1" applyFont="1" applyFill="1" applyBorder="1" applyAlignment="1">
      <alignment horizontal="center" vertical="center"/>
    </xf>
    <xf numFmtId="170" fontId="81" fillId="0" borderId="2" xfId="2" applyNumberFormat="1" applyFont="1" applyFill="1" applyBorder="1" applyAlignment="1">
      <alignment horizontal="center" vertical="center"/>
    </xf>
    <xf numFmtId="0" fontId="80" fillId="0" borderId="2" xfId="4" applyNumberFormat="1" applyFont="1" applyFill="1" applyBorder="1" applyAlignment="1">
      <alignment horizontal="left" vertical="center" wrapText="1"/>
    </xf>
    <xf numFmtId="168" fontId="81" fillId="0" borderId="2" xfId="1" applyNumberFormat="1" applyFont="1" applyFill="1" applyBorder="1" applyAlignment="1">
      <alignment horizontal="center" vertical="center"/>
    </xf>
    <xf numFmtId="0" fontId="80" fillId="5" borderId="2" xfId="4" applyNumberFormat="1" applyFont="1" applyFill="1" applyBorder="1" applyAlignment="1">
      <alignment horizontal="left" vertical="center" wrapText="1"/>
    </xf>
    <xf numFmtId="169" fontId="80" fillId="0" borderId="2" xfId="4" applyNumberFormat="1" applyFont="1" applyFill="1" applyBorder="1" applyAlignment="1">
      <alignment horizontal="left" vertical="center" wrapText="1"/>
    </xf>
    <xf numFmtId="169" fontId="80" fillId="5" borderId="2" xfId="4" applyNumberFormat="1" applyFont="1" applyFill="1" applyBorder="1" applyAlignment="1">
      <alignment horizontal="left" vertical="center" wrapText="1"/>
    </xf>
    <xf numFmtId="0" fontId="80" fillId="0" borderId="2" xfId="0" applyFont="1" applyFill="1" applyBorder="1" applyAlignment="1">
      <alignment horizontal="left" vertical="center" wrapText="1"/>
    </xf>
    <xf numFmtId="0" fontId="89" fillId="0" borderId="2" xfId="0" applyFont="1" applyFill="1" applyBorder="1" applyAlignment="1">
      <alignment horizontal="left" vertical="center" wrapText="1"/>
    </xf>
    <xf numFmtId="179" fontId="89" fillId="32" borderId="2" xfId="6" applyNumberFormat="1" applyFont="1" applyFill="1" applyBorder="1" applyAlignment="1">
      <alignment vertical="center"/>
    </xf>
    <xf numFmtId="168" fontId="89" fillId="0" borderId="2" xfId="2" applyNumberFormat="1" applyFont="1" applyFill="1" applyBorder="1" applyAlignment="1">
      <alignment horizontal="center" vertical="center"/>
    </xf>
    <xf numFmtId="179" fontId="89" fillId="0" borderId="2" xfId="6" applyNumberFormat="1" applyFont="1" applyFill="1" applyBorder="1" applyAlignment="1">
      <alignment vertical="center"/>
    </xf>
    <xf numFmtId="49" fontId="89" fillId="0" borderId="2" xfId="0" applyNumberFormat="1" applyFont="1" applyFill="1" applyBorder="1" applyAlignment="1">
      <alignment vertical="center" wrapText="1"/>
    </xf>
    <xf numFmtId="0" fontId="80" fillId="0" borderId="20" xfId="4" applyNumberFormat="1" applyFont="1" applyFill="1" applyBorder="1" applyAlignment="1">
      <alignment horizontal="left" vertical="center" wrapText="1"/>
    </xf>
    <xf numFmtId="166" fontId="89" fillId="32" borderId="2" xfId="1" applyFont="1" applyFill="1" applyBorder="1" applyAlignment="1">
      <alignment vertical="center"/>
    </xf>
    <xf numFmtId="168" fontId="81" fillId="33" borderId="2" xfId="2" applyNumberFormat="1" applyFont="1" applyFill="1" applyBorder="1" applyAlignment="1">
      <alignment horizontal="center" vertical="center"/>
    </xf>
    <xf numFmtId="0" fontId="85" fillId="5" borderId="2" xfId="2" applyFont="1" applyFill="1" applyBorder="1" applyAlignment="1">
      <alignment horizontal="left" vertical="center"/>
    </xf>
    <xf numFmtId="0" fontId="80" fillId="0" borderId="20" xfId="0" applyFont="1" applyFill="1" applyBorder="1" applyAlignment="1">
      <alignment horizontal="left" vertical="center" wrapText="1"/>
    </xf>
    <xf numFmtId="166" fontId="89" fillId="0" borderId="2" xfId="1" applyFont="1" applyFill="1" applyBorder="1" applyAlignment="1">
      <alignment horizontal="center" vertical="center"/>
    </xf>
    <xf numFmtId="49" fontId="83" fillId="6" borderId="2" xfId="2" applyNumberFormat="1" applyFont="1" applyFill="1" applyBorder="1" applyAlignment="1">
      <alignment horizontal="center" vertical="center" wrapText="1"/>
    </xf>
    <xf numFmtId="0" fontId="83" fillId="6" borderId="2" xfId="2" applyFont="1" applyFill="1" applyBorder="1" applyAlignment="1">
      <alignment horizontal="left" vertical="center" wrapText="1"/>
    </xf>
    <xf numFmtId="168" fontId="83" fillId="6" borderId="2" xfId="2" applyNumberFormat="1" applyFont="1" applyFill="1" applyBorder="1" applyAlignment="1">
      <alignment horizontal="center" vertical="center"/>
    </xf>
    <xf numFmtId="0" fontId="85" fillId="6" borderId="2" xfId="2" applyFont="1" applyFill="1" applyBorder="1" applyAlignment="1">
      <alignment horizontal="left" vertical="center"/>
    </xf>
    <xf numFmtId="0" fontId="85" fillId="6" borderId="0" xfId="2" applyFont="1" applyFill="1" applyBorder="1" applyAlignment="1">
      <alignment vertical="center"/>
    </xf>
    <xf numFmtId="168" fontId="83" fillId="5" borderId="2" xfId="4" applyNumberFormat="1" applyFont="1" applyFill="1" applyBorder="1" applyAlignment="1">
      <alignment horizontal="center" vertical="center"/>
    </xf>
    <xf numFmtId="4" fontId="85" fillId="5" borderId="2" xfId="2" applyNumberFormat="1" applyFont="1" applyFill="1" applyBorder="1" applyAlignment="1">
      <alignment horizontal="left" vertical="center"/>
    </xf>
    <xf numFmtId="49" fontId="89" fillId="0" borderId="2" xfId="2" applyNumberFormat="1" applyFont="1" applyFill="1" applyBorder="1" applyAlignment="1">
      <alignment horizontal="center" vertical="center" wrapText="1"/>
    </xf>
    <xf numFmtId="0" fontId="89" fillId="0" borderId="2" xfId="2" applyFont="1" applyFill="1" applyBorder="1" applyAlignment="1">
      <alignment vertical="center" wrapText="1"/>
    </xf>
    <xf numFmtId="168" fontId="89" fillId="0" borderId="2" xfId="5" applyNumberFormat="1" applyFont="1" applyFill="1" applyBorder="1" applyAlignment="1">
      <alignment horizontal="center" vertical="center" wrapText="1"/>
    </xf>
    <xf numFmtId="168" fontId="89" fillId="0" borderId="2" xfId="4" applyNumberFormat="1" applyFont="1" applyFill="1" applyBorder="1" applyAlignment="1">
      <alignment horizontal="center" vertical="center"/>
    </xf>
    <xf numFmtId="4" fontId="63" fillId="0" borderId="2" xfId="2" applyNumberFormat="1" applyFont="1" applyFill="1" applyBorder="1" applyAlignment="1">
      <alignment horizontal="left" vertical="center"/>
    </xf>
    <xf numFmtId="0" fontId="63" fillId="0" borderId="0" xfId="2" applyFont="1" applyFill="1" applyBorder="1" applyAlignment="1">
      <alignment vertical="center"/>
    </xf>
    <xf numFmtId="49" fontId="83" fillId="0" borderId="2" xfId="2" applyNumberFormat="1" applyFont="1" applyFill="1" applyBorder="1" applyAlignment="1">
      <alignment horizontal="center" vertical="center" wrapText="1"/>
    </xf>
    <xf numFmtId="4" fontId="85" fillId="0" borderId="2" xfId="2" applyNumberFormat="1" applyFont="1" applyFill="1" applyBorder="1" applyAlignment="1">
      <alignment horizontal="left" vertical="center"/>
    </xf>
    <xf numFmtId="0" fontId="85" fillId="0" borderId="0" xfId="2" applyFont="1" applyFill="1" applyBorder="1" applyAlignment="1">
      <alignment vertical="center"/>
    </xf>
    <xf numFmtId="0" fontId="83" fillId="5" borderId="2" xfId="2" applyFont="1" applyFill="1" applyBorder="1" applyAlignment="1">
      <alignment vertical="center" wrapText="1"/>
    </xf>
    <xf numFmtId="168" fontId="83" fillId="5" borderId="2" xfId="5" applyNumberFormat="1" applyFont="1" applyFill="1" applyBorder="1" applyAlignment="1">
      <alignment horizontal="center" vertical="center" wrapText="1"/>
    </xf>
    <xf numFmtId="168" fontId="85" fillId="5" borderId="2" xfId="4" applyNumberFormat="1" applyFont="1" applyFill="1" applyBorder="1" applyAlignment="1">
      <alignment horizontal="center" vertical="center"/>
    </xf>
    <xf numFmtId="0" fontId="85" fillId="0" borderId="2" xfId="2" applyFont="1" applyFill="1" applyBorder="1" applyAlignment="1">
      <alignment horizontal="left" vertical="center"/>
    </xf>
    <xf numFmtId="49" fontId="89" fillId="5" borderId="2" xfId="2" applyNumberFormat="1" applyFont="1" applyFill="1" applyBorder="1" applyAlignment="1">
      <alignment horizontal="center" vertical="center" wrapText="1"/>
    </xf>
    <xf numFmtId="170" fontId="83" fillId="5" borderId="2" xfId="4" applyNumberFormat="1" applyFont="1" applyFill="1" applyBorder="1" applyAlignment="1">
      <alignment horizontal="center" vertical="center" wrapText="1"/>
    </xf>
    <xf numFmtId="0" fontId="63" fillId="5" borderId="2" xfId="2" applyFont="1" applyFill="1" applyBorder="1" applyAlignment="1">
      <alignment horizontal="left" vertical="center"/>
    </xf>
    <xf numFmtId="0" fontId="63" fillId="5" borderId="0" xfId="2" applyFont="1" applyFill="1" applyBorder="1" applyAlignment="1">
      <alignment vertical="center"/>
    </xf>
    <xf numFmtId="3" fontId="83" fillId="5" borderId="2" xfId="4" applyNumberFormat="1" applyFont="1" applyFill="1" applyBorder="1" applyAlignment="1">
      <alignment horizontal="center" vertical="center" wrapText="1"/>
    </xf>
    <xf numFmtId="49" fontId="81" fillId="0" borderId="2" xfId="2" applyNumberFormat="1" applyFont="1" applyFill="1" applyBorder="1" applyAlignment="1">
      <alignment vertical="center" wrapText="1"/>
    </xf>
    <xf numFmtId="49" fontId="89" fillId="0" borderId="2" xfId="2" applyNumberFormat="1" applyFont="1" applyFill="1" applyBorder="1" applyAlignment="1">
      <alignment vertical="center" wrapText="1"/>
    </xf>
    <xf numFmtId="0" fontId="81" fillId="0" borderId="2" xfId="6" applyNumberFormat="1" applyFont="1" applyFill="1" applyBorder="1" applyAlignment="1">
      <alignment horizontal="center" vertical="center"/>
    </xf>
    <xf numFmtId="168" fontId="81" fillId="0" borderId="2" xfId="5" applyNumberFormat="1" applyFont="1" applyFill="1" applyBorder="1" applyAlignment="1">
      <alignment horizontal="center" vertical="center" wrapText="1"/>
    </xf>
    <xf numFmtId="169" fontId="81" fillId="0" borderId="2" xfId="4" applyNumberFormat="1" applyFont="1" applyFill="1" applyBorder="1" applyAlignment="1">
      <alignment horizontal="center" vertical="center"/>
    </xf>
    <xf numFmtId="169" fontId="80" fillId="0" borderId="2" xfId="4" applyNumberFormat="1" applyFont="1" applyFill="1" applyBorder="1" applyAlignment="1">
      <alignment vertical="center"/>
    </xf>
    <xf numFmtId="0" fontId="83" fillId="5" borderId="2" xfId="6" applyNumberFormat="1" applyFont="1" applyFill="1" applyBorder="1" applyAlignment="1">
      <alignment horizontal="center" vertical="center"/>
    </xf>
    <xf numFmtId="169" fontId="85" fillId="5" borderId="2" xfId="4" applyNumberFormat="1" applyFont="1" applyFill="1" applyBorder="1" applyAlignment="1">
      <alignment vertical="center"/>
    </xf>
    <xf numFmtId="49" fontId="83" fillId="0" borderId="2" xfId="2" applyNumberFormat="1" applyFont="1" applyFill="1" applyBorder="1" applyAlignment="1">
      <alignment vertical="center" wrapText="1"/>
    </xf>
    <xf numFmtId="49" fontId="89" fillId="0" borderId="2" xfId="2" applyNumberFormat="1" applyFont="1" applyFill="1" applyBorder="1" applyAlignment="1">
      <alignment horizontal="left" vertical="center" wrapText="1"/>
    </xf>
    <xf numFmtId="0" fontId="83" fillId="0" borderId="2" xfId="6" applyNumberFormat="1" applyFont="1" applyFill="1" applyBorder="1" applyAlignment="1">
      <alignment horizontal="center" vertical="center"/>
    </xf>
    <xf numFmtId="0" fontId="81" fillId="0" borderId="2" xfId="2" applyFont="1" applyFill="1" applyBorder="1" applyAlignment="1">
      <alignment vertical="center" wrapText="1"/>
    </xf>
    <xf numFmtId="0" fontId="81" fillId="0" borderId="2" xfId="2" applyFont="1" applyFill="1" applyBorder="1" applyAlignment="1">
      <alignment horizontal="center" vertical="center" wrapText="1"/>
    </xf>
    <xf numFmtId="49" fontId="83" fillId="5" borderId="2" xfId="2" applyNumberFormat="1" applyFont="1" applyFill="1" applyBorder="1" applyAlignment="1">
      <alignment vertical="center" wrapText="1"/>
    </xf>
    <xf numFmtId="3" fontId="83" fillId="5" borderId="2" xfId="5" applyNumberFormat="1" applyFont="1" applyFill="1" applyBorder="1" applyAlignment="1">
      <alignment horizontal="center" vertical="center" wrapText="1"/>
    </xf>
    <xf numFmtId="169" fontId="80" fillId="5" borderId="2" xfId="4" applyNumberFormat="1" applyFont="1" applyFill="1" applyBorder="1" applyAlignment="1">
      <alignment vertical="center"/>
    </xf>
    <xf numFmtId="168" fontId="83" fillId="0" borderId="2" xfId="5" applyNumberFormat="1" applyFont="1" applyFill="1" applyBorder="1" applyAlignment="1">
      <alignment horizontal="center" vertical="center" wrapText="1"/>
    </xf>
    <xf numFmtId="169" fontId="85" fillId="0" borderId="2" xfId="4" applyNumberFormat="1" applyFont="1" applyFill="1" applyBorder="1" applyAlignment="1">
      <alignment vertical="center"/>
    </xf>
    <xf numFmtId="3" fontId="81" fillId="0" borderId="2" xfId="5" applyNumberFormat="1" applyFont="1" applyFill="1" applyBorder="1" applyAlignment="1">
      <alignment horizontal="center" vertical="center" wrapText="1"/>
    </xf>
    <xf numFmtId="0" fontId="80" fillId="0" borderId="0" xfId="5" applyFont="1" applyFill="1" applyAlignment="1">
      <alignment vertical="center"/>
    </xf>
    <xf numFmtId="4" fontId="90" fillId="0" borderId="5" xfId="0" applyNumberFormat="1" applyFont="1" applyFill="1" applyBorder="1" applyAlignment="1">
      <alignment horizontal="right" vertical="center"/>
    </xf>
    <xf numFmtId="169" fontId="80" fillId="0" borderId="0" xfId="4" applyNumberFormat="1" applyFont="1" applyFill="1" applyAlignment="1">
      <alignment horizontal="center" vertical="center"/>
    </xf>
    <xf numFmtId="10" fontId="80" fillId="0" borderId="0" xfId="4" applyNumberFormat="1" applyFont="1" applyFill="1" applyAlignment="1">
      <alignment horizontal="center" vertical="center"/>
    </xf>
    <xf numFmtId="169" fontId="80" fillId="0" borderId="0" xfId="4" applyNumberFormat="1" applyFont="1" applyFill="1" applyAlignment="1">
      <alignment vertical="center"/>
    </xf>
    <xf numFmtId="49" fontId="83" fillId="0" borderId="0" xfId="2" applyNumberFormat="1" applyFont="1" applyFill="1" applyAlignment="1">
      <alignment horizontal="center" vertical="center" wrapText="1"/>
    </xf>
    <xf numFmtId="0" fontId="83" fillId="0" borderId="0" xfId="2" applyFont="1" applyFill="1" applyAlignment="1">
      <alignment horizontal="left" vertical="center" wrapText="1"/>
    </xf>
    <xf numFmtId="0" fontId="83" fillId="0" borderId="0" xfId="2" applyFont="1" applyFill="1" applyAlignment="1">
      <alignment horizontal="center" vertical="center" wrapText="1"/>
    </xf>
    <xf numFmtId="168" fontId="83" fillId="0" borderId="0" xfId="2" applyNumberFormat="1" applyFont="1" applyFill="1" applyBorder="1" applyAlignment="1">
      <alignment horizontal="center" vertical="center"/>
    </xf>
    <xf numFmtId="169" fontId="83" fillId="0" borderId="0" xfId="4" applyNumberFormat="1" applyFont="1" applyFill="1" applyBorder="1" applyAlignment="1">
      <alignment horizontal="center" vertical="center"/>
    </xf>
    <xf numFmtId="10" fontId="83" fillId="0" borderId="0" xfId="4" applyNumberFormat="1" applyFont="1" applyFill="1" applyBorder="1" applyAlignment="1">
      <alignment horizontal="center" vertical="center"/>
    </xf>
    <xf numFmtId="49" fontId="81" fillId="0" borderId="0" xfId="2" applyNumberFormat="1" applyFont="1" applyFill="1" applyAlignment="1">
      <alignment horizontal="left" vertical="center" wrapText="1"/>
    </xf>
    <xf numFmtId="168" fontId="81" fillId="0" borderId="0" xfId="2" applyNumberFormat="1" applyFont="1" applyFill="1" applyBorder="1" applyAlignment="1">
      <alignment horizontal="left" vertical="center"/>
    </xf>
    <xf numFmtId="169" fontId="81" fillId="0" borderId="0" xfId="4" applyNumberFormat="1" applyFont="1" applyFill="1" applyBorder="1" applyAlignment="1">
      <alignment horizontal="left" vertical="center"/>
    </xf>
    <xf numFmtId="10" fontId="81" fillId="0" borderId="0" xfId="4" applyNumberFormat="1" applyFont="1" applyFill="1" applyBorder="1" applyAlignment="1">
      <alignment horizontal="left" vertical="center"/>
    </xf>
    <xf numFmtId="49" fontId="84" fillId="0" borderId="0" xfId="2" applyNumberFormat="1" applyFont="1" applyFill="1" applyAlignment="1">
      <alignment horizontal="center" vertical="center" wrapText="1"/>
    </xf>
    <xf numFmtId="0" fontId="84" fillId="0" borderId="0" xfId="2" applyFont="1" applyFill="1" applyAlignment="1">
      <alignment horizontal="left" vertical="center" wrapText="1"/>
    </xf>
    <xf numFmtId="0" fontId="84" fillId="0" borderId="0" xfId="2" applyFont="1" applyFill="1" applyBorder="1" applyAlignment="1">
      <alignment vertical="center"/>
    </xf>
    <xf numFmtId="168" fontId="84" fillId="0" borderId="0" xfId="2" applyNumberFormat="1" applyFont="1" applyFill="1" applyBorder="1" applyAlignment="1">
      <alignment vertical="center"/>
    </xf>
    <xf numFmtId="168" fontId="84" fillId="0" borderId="0" xfId="2" applyNumberFormat="1" applyFont="1" applyFill="1" applyBorder="1" applyAlignment="1">
      <alignment horizontal="left" vertical="center"/>
    </xf>
    <xf numFmtId="169" fontId="84" fillId="0" borderId="0" xfId="4" applyNumberFormat="1" applyFont="1" applyFill="1" applyBorder="1" applyAlignment="1">
      <alignment horizontal="left" vertical="center"/>
    </xf>
    <xf numFmtId="49" fontId="84" fillId="0" borderId="0" xfId="2" applyNumberFormat="1" applyFont="1" applyFill="1" applyAlignment="1">
      <alignment horizontal="left" vertical="center"/>
    </xf>
    <xf numFmtId="10" fontId="84" fillId="0" borderId="0" xfId="4" applyNumberFormat="1" applyFont="1" applyFill="1" applyBorder="1" applyAlignment="1">
      <alignment horizontal="left" vertical="center"/>
    </xf>
    <xf numFmtId="49" fontId="91" fillId="0" borderId="0" xfId="2" applyNumberFormat="1" applyFont="1" applyFill="1" applyAlignment="1">
      <alignment horizontal="center" vertical="center" wrapText="1"/>
    </xf>
    <xf numFmtId="0" fontId="91" fillId="0" borderId="0" xfId="2" applyFont="1" applyFill="1" applyAlignment="1">
      <alignment horizontal="left" vertical="center" wrapText="1"/>
    </xf>
    <xf numFmtId="49" fontId="84" fillId="0" borderId="0" xfId="2" applyNumberFormat="1" applyFont="1" applyFill="1" applyAlignment="1">
      <alignment horizontal="left" vertical="center" wrapText="1"/>
    </xf>
    <xf numFmtId="0" fontId="91" fillId="0" borderId="0" xfId="2" applyFont="1" applyFill="1" applyBorder="1" applyAlignment="1">
      <alignment vertical="center"/>
    </xf>
    <xf numFmtId="0" fontId="84" fillId="0" borderId="0" xfId="2" applyFont="1" applyFill="1" applyAlignment="1">
      <alignment horizontal="center" vertical="center" wrapText="1"/>
    </xf>
    <xf numFmtId="168" fontId="84" fillId="0" borderId="0" xfId="2" applyNumberFormat="1" applyFont="1" applyFill="1" applyBorder="1" applyAlignment="1">
      <alignment horizontal="center" vertical="center"/>
    </xf>
    <xf numFmtId="169" fontId="84" fillId="0" borderId="0" xfId="4" applyNumberFormat="1" applyFont="1" applyFill="1" applyBorder="1" applyAlignment="1">
      <alignment horizontal="center" vertical="center"/>
    </xf>
    <xf numFmtId="10" fontId="84" fillId="0" borderId="0" xfId="4" applyNumberFormat="1" applyFont="1" applyFill="1" applyBorder="1" applyAlignment="1">
      <alignment horizontal="center" vertical="center"/>
    </xf>
    <xf numFmtId="169" fontId="84" fillId="0" borderId="0" xfId="4" applyNumberFormat="1" applyFont="1" applyFill="1" applyBorder="1" applyAlignment="1">
      <alignment vertical="center"/>
    </xf>
    <xf numFmtId="0" fontId="91" fillId="0" borderId="0" xfId="2" applyFont="1" applyFill="1" applyAlignment="1">
      <alignment horizontal="center" vertical="center" wrapText="1"/>
    </xf>
    <xf numFmtId="168" fontId="91" fillId="0" borderId="0" xfId="2" applyNumberFormat="1" applyFont="1" applyFill="1" applyBorder="1" applyAlignment="1">
      <alignment vertical="center"/>
    </xf>
    <xf numFmtId="169" fontId="91" fillId="0" borderId="0" xfId="4" applyNumberFormat="1" applyFont="1" applyFill="1" applyBorder="1" applyAlignment="1">
      <alignment horizontal="center" vertical="center"/>
    </xf>
    <xf numFmtId="10" fontId="91" fillId="0" borderId="0" xfId="4" applyNumberFormat="1" applyFont="1" applyFill="1" applyBorder="1" applyAlignment="1">
      <alignment horizontal="center" vertical="center"/>
    </xf>
    <xf numFmtId="169" fontId="91" fillId="0" borderId="0" xfId="4" applyNumberFormat="1" applyFont="1" applyFill="1" applyBorder="1" applyAlignment="1">
      <alignment vertical="center"/>
    </xf>
    <xf numFmtId="0" fontId="81" fillId="0" borderId="0" xfId="2" applyFont="1" applyFill="1" applyAlignment="1">
      <alignment horizontal="center" vertical="center" wrapText="1"/>
    </xf>
    <xf numFmtId="168" fontId="83" fillId="0" borderId="0" xfId="2" applyNumberFormat="1" applyFont="1" applyFill="1" applyBorder="1" applyAlignment="1">
      <alignment vertical="center"/>
    </xf>
    <xf numFmtId="0" fontId="81" fillId="0" borderId="0" xfId="2" applyFont="1" applyFill="1" applyAlignment="1">
      <alignment horizontal="left" vertical="center" wrapText="1"/>
    </xf>
    <xf numFmtId="168" fontId="80" fillId="0" borderId="0" xfId="2" applyNumberFormat="1" applyFont="1" applyFill="1" applyAlignment="1">
      <alignment horizontal="center" vertical="center" wrapText="1"/>
    </xf>
    <xf numFmtId="169" fontId="80" fillId="0" borderId="0" xfId="4" applyNumberFormat="1" applyFont="1" applyFill="1" applyAlignment="1">
      <alignment horizontal="center" vertical="center" wrapText="1"/>
    </xf>
    <xf numFmtId="10" fontId="80" fillId="0" borderId="0" xfId="4" applyNumberFormat="1" applyFont="1" applyFill="1" applyAlignment="1">
      <alignment horizontal="center" vertical="center" wrapText="1"/>
    </xf>
    <xf numFmtId="4" fontId="80" fillId="0" borderId="0" xfId="2" applyNumberFormat="1" applyFont="1" applyFill="1" applyAlignment="1">
      <alignment horizontal="center" vertical="center" wrapText="1"/>
    </xf>
    <xf numFmtId="169" fontId="80" fillId="0" borderId="0" xfId="4" applyNumberFormat="1" applyFont="1" applyFill="1" applyAlignment="1">
      <alignment vertical="center" wrapText="1"/>
    </xf>
    <xf numFmtId="10" fontId="80" fillId="0" borderId="0" xfId="4" applyNumberFormat="1" applyFont="1" applyFill="1" applyBorder="1" applyAlignment="1">
      <alignment horizontal="center" vertical="center"/>
    </xf>
    <xf numFmtId="0" fontId="80" fillId="0" borderId="0" xfId="2" applyFont="1" applyFill="1" applyBorder="1" applyAlignment="1">
      <alignment horizontal="center" vertical="center"/>
    </xf>
    <xf numFmtId="168" fontId="93" fillId="6" borderId="2" xfId="2" applyNumberFormat="1" applyFont="1" applyFill="1" applyBorder="1" applyAlignment="1">
      <alignment horizontal="center" vertical="center"/>
    </xf>
    <xf numFmtId="168" fontId="93" fillId="3" borderId="2" xfId="2" applyNumberFormat="1" applyFont="1" applyFill="1" applyBorder="1" applyAlignment="1">
      <alignment horizontal="center" vertical="center"/>
    </xf>
    <xf numFmtId="168" fontId="93" fillId="5" borderId="2" xfId="5" applyNumberFormat="1" applyFont="1" applyFill="1" applyBorder="1" applyAlignment="1">
      <alignment horizontal="center" vertical="center" wrapText="1"/>
    </xf>
    <xf numFmtId="170" fontId="93" fillId="5" borderId="2" xfId="2" applyNumberFormat="1" applyFont="1" applyFill="1" applyBorder="1" applyAlignment="1">
      <alignment horizontal="center" vertical="center"/>
    </xf>
    <xf numFmtId="169" fontId="94" fillId="0" borderId="2" xfId="4" applyNumberFormat="1" applyFont="1" applyFill="1" applyBorder="1" applyAlignment="1">
      <alignment horizontal="center" vertical="center"/>
    </xf>
    <xf numFmtId="49" fontId="93" fillId="3" borderId="2" xfId="2" applyNumberFormat="1" applyFont="1" applyFill="1" applyBorder="1" applyAlignment="1">
      <alignment horizontal="center" vertical="center" wrapText="1"/>
    </xf>
    <xf numFmtId="0" fontId="93" fillId="3" borderId="2" xfId="2" applyFont="1" applyFill="1" applyBorder="1" applyAlignment="1">
      <alignment horizontal="left" vertical="center" wrapText="1"/>
    </xf>
    <xf numFmtId="0" fontId="95" fillId="3" borderId="2" xfId="2" applyFont="1" applyFill="1" applyBorder="1" applyAlignment="1">
      <alignment horizontal="left" vertical="center"/>
    </xf>
    <xf numFmtId="0" fontId="95" fillId="3" borderId="0" xfId="2" applyFont="1" applyFill="1" applyBorder="1" applyAlignment="1">
      <alignment vertical="center"/>
    </xf>
    <xf numFmtId="168" fontId="76" fillId="0" borderId="2" xfId="5" applyNumberFormat="1" applyFont="1" applyFill="1" applyBorder="1" applyAlignment="1">
      <alignment horizontal="center" vertical="center" wrapText="1"/>
    </xf>
    <xf numFmtId="170" fontId="75" fillId="5" borderId="2" xfId="4" applyNumberFormat="1" applyFont="1" applyFill="1" applyBorder="1" applyAlignment="1">
      <alignment horizontal="center" vertical="center" wrapText="1"/>
    </xf>
    <xf numFmtId="0" fontId="75" fillId="5" borderId="2" xfId="6" applyNumberFormat="1" applyFont="1" applyFill="1" applyBorder="1" applyAlignment="1">
      <alignment horizontal="center" vertical="center"/>
    </xf>
    <xf numFmtId="0" fontId="75" fillId="0" borderId="2" xfId="6" applyNumberFormat="1" applyFont="1" applyFill="1" applyBorder="1" applyAlignment="1">
      <alignment horizontal="center" vertical="center"/>
    </xf>
    <xf numFmtId="0" fontId="74" fillId="0" borderId="2" xfId="6" applyNumberFormat="1" applyFont="1" applyFill="1" applyBorder="1" applyAlignment="1">
      <alignment horizontal="center" vertical="center"/>
    </xf>
    <xf numFmtId="3" fontId="75" fillId="5" borderId="2" xfId="5" applyNumberFormat="1" applyFont="1" applyFill="1" applyBorder="1" applyAlignment="1">
      <alignment horizontal="center" vertical="center" wrapText="1"/>
    </xf>
    <xf numFmtId="169" fontId="74" fillId="0" borderId="2" xfId="4" applyNumberFormat="1" applyFont="1" applyFill="1" applyBorder="1" applyAlignment="1">
      <alignment horizontal="center" vertical="center"/>
    </xf>
    <xf numFmtId="3" fontId="74" fillId="0" borderId="2" xfId="5" applyNumberFormat="1" applyFont="1" applyFill="1" applyBorder="1" applyAlignment="1">
      <alignment horizontal="center" vertical="center" wrapText="1"/>
    </xf>
    <xf numFmtId="168" fontId="94" fillId="0" borderId="2" xfId="2" applyNumberFormat="1" applyFont="1" applyFill="1" applyBorder="1" applyAlignment="1">
      <alignment horizontal="center" vertical="center"/>
    </xf>
    <xf numFmtId="170" fontId="94" fillId="0" borderId="2" xfId="2" applyNumberFormat="1" applyFont="1" applyFill="1" applyBorder="1" applyAlignment="1">
      <alignment horizontal="center" vertical="center"/>
    </xf>
    <xf numFmtId="0" fontId="98" fillId="0" borderId="0" xfId="0" applyFont="1" applyFill="1" applyAlignment="1">
      <alignment vertical="center" wrapText="1"/>
    </xf>
    <xf numFmtId="180" fontId="99" fillId="32" borderId="2" xfId="6" applyNumberFormat="1" applyFont="1" applyFill="1" applyBorder="1" applyAlignment="1">
      <alignment vertical="center" wrapText="1"/>
    </xf>
    <xf numFmtId="0" fontId="70" fillId="0" borderId="0" xfId="2" applyFont="1" applyFill="1" applyBorder="1" applyAlignment="1">
      <alignment vertical="center"/>
    </xf>
    <xf numFmtId="0" fontId="100" fillId="0" borderId="0" xfId="2" applyFont="1" applyFill="1" applyBorder="1" applyAlignment="1">
      <alignment vertical="center"/>
    </xf>
    <xf numFmtId="0" fontId="101" fillId="0" borderId="0" xfId="2" applyFont="1" applyFill="1" applyBorder="1" applyAlignment="1">
      <alignment vertical="center"/>
    </xf>
    <xf numFmtId="0" fontId="102" fillId="0" borderId="0" xfId="5" applyFont="1" applyFill="1" applyAlignment="1">
      <alignment wrapText="1"/>
    </xf>
    <xf numFmtId="0" fontId="70" fillId="0" borderId="0" xfId="5" applyFont="1" applyFill="1" applyAlignment="1">
      <alignment vertical="center" wrapText="1"/>
    </xf>
    <xf numFmtId="0" fontId="103" fillId="0" borderId="0" xfId="2" applyFont="1" applyFill="1" applyBorder="1" applyAlignment="1">
      <alignment vertical="center"/>
    </xf>
    <xf numFmtId="0" fontId="104" fillId="0" borderId="0" xfId="2" applyFont="1" applyFill="1" applyBorder="1" applyAlignment="1">
      <alignment vertical="center"/>
    </xf>
    <xf numFmtId="169" fontId="70" fillId="5" borderId="0" xfId="1" applyNumberFormat="1" applyFont="1" applyFill="1" applyBorder="1" applyAlignment="1">
      <alignment vertical="center"/>
    </xf>
    <xf numFmtId="0" fontId="70" fillId="5" borderId="0" xfId="2" applyFont="1" applyFill="1" applyBorder="1" applyAlignment="1">
      <alignment vertical="center"/>
    </xf>
    <xf numFmtId="169" fontId="104" fillId="0" borderId="2" xfId="1" applyNumberFormat="1" applyFont="1" applyFill="1" applyBorder="1" applyAlignment="1">
      <alignment horizontal="right" vertical="center"/>
    </xf>
    <xf numFmtId="0" fontId="100" fillId="5" borderId="0" xfId="2" applyFont="1" applyFill="1" applyBorder="1" applyAlignment="1">
      <alignment vertical="center"/>
    </xf>
    <xf numFmtId="0" fontId="104" fillId="5" borderId="0" xfId="2" applyFont="1" applyFill="1" applyBorder="1" applyAlignment="1">
      <alignment vertical="center"/>
    </xf>
    <xf numFmtId="179" fontId="104" fillId="0" borderId="2" xfId="1" applyNumberFormat="1" applyFont="1" applyFill="1" applyBorder="1" applyAlignment="1">
      <alignment horizontal="center" vertical="center"/>
    </xf>
    <xf numFmtId="169" fontId="104" fillId="0" borderId="0" xfId="1" applyNumberFormat="1" applyFont="1" applyFill="1" applyBorder="1" applyAlignment="1">
      <alignment horizontal="right" vertical="center"/>
    </xf>
    <xf numFmtId="179" fontId="104" fillId="0" borderId="0" xfId="6" applyNumberFormat="1" applyFont="1" applyFill="1" applyBorder="1" applyAlignment="1">
      <alignment vertical="center"/>
    </xf>
    <xf numFmtId="168" fontId="8" fillId="5" borderId="2" xfId="2" applyNumberFormat="1" applyFont="1" applyFill="1" applyBorder="1" applyAlignment="1">
      <alignment horizontal="center" vertical="center"/>
    </xf>
    <xf numFmtId="0" fontId="100" fillId="0" borderId="0" xfId="2" applyFont="1" applyFill="1" applyBorder="1" applyAlignment="1">
      <alignment horizontal="right" vertical="center"/>
    </xf>
    <xf numFmtId="168" fontId="70" fillId="5" borderId="0" xfId="2" applyNumberFormat="1" applyFont="1" applyFill="1" applyBorder="1" applyAlignment="1">
      <alignment vertical="center"/>
    </xf>
    <xf numFmtId="168" fontId="70" fillId="0" borderId="0" xfId="2" applyNumberFormat="1" applyFont="1" applyFill="1" applyBorder="1" applyAlignment="1">
      <alignment vertical="center"/>
    </xf>
    <xf numFmtId="169" fontId="100" fillId="0" borderId="0" xfId="1" applyNumberFormat="1" applyFont="1" applyFill="1" applyBorder="1" applyAlignment="1">
      <alignment vertical="center"/>
    </xf>
    <xf numFmtId="169" fontId="100" fillId="5" borderId="0" xfId="1" applyNumberFormat="1" applyFont="1" applyFill="1" applyBorder="1" applyAlignment="1">
      <alignment vertical="center"/>
    </xf>
    <xf numFmtId="169" fontId="104" fillId="0" borderId="0" xfId="1" applyNumberFormat="1" applyFont="1" applyFill="1" applyBorder="1" applyAlignment="1">
      <alignment vertical="center"/>
    </xf>
    <xf numFmtId="0" fontId="70" fillId="0" borderId="0" xfId="5" applyFont="1" applyFill="1" applyAlignment="1">
      <alignment vertical="center"/>
    </xf>
    <xf numFmtId="0" fontId="105" fillId="0" borderId="0" xfId="2" applyFont="1" applyFill="1" applyBorder="1" applyAlignment="1">
      <alignment vertical="center"/>
    </xf>
    <xf numFmtId="0" fontId="106" fillId="0" borderId="0" xfId="2" applyFont="1" applyFill="1" applyBorder="1" applyAlignment="1">
      <alignment vertical="center"/>
    </xf>
    <xf numFmtId="4" fontId="70" fillId="0" borderId="0" xfId="2" applyNumberFormat="1" applyFont="1" applyFill="1" applyAlignment="1">
      <alignment horizontal="center" vertical="center" wrapText="1"/>
    </xf>
    <xf numFmtId="0" fontId="102" fillId="0" borderId="0" xfId="2" applyFont="1" applyFill="1" applyBorder="1" applyAlignment="1">
      <alignment vertical="center"/>
    </xf>
    <xf numFmtId="0" fontId="102" fillId="0" borderId="0" xfId="5" applyFont="1" applyFill="1" applyAlignment="1">
      <alignment vertical="center" wrapText="1"/>
    </xf>
    <xf numFmtId="0" fontId="107" fillId="0" borderId="0" xfId="2" applyFont="1" applyFill="1" applyBorder="1" applyAlignment="1">
      <alignment vertical="center"/>
    </xf>
    <xf numFmtId="0" fontId="8" fillId="5" borderId="0" xfId="2" applyFont="1" applyFill="1" applyBorder="1" applyAlignment="1">
      <alignment vertical="center"/>
    </xf>
    <xf numFmtId="166" fontId="70" fillId="5" borderId="0" xfId="1" applyFont="1" applyFill="1" applyBorder="1" applyAlignment="1">
      <alignment vertical="center"/>
    </xf>
    <xf numFmtId="0" fontId="102" fillId="5" borderId="0" xfId="2" applyFont="1" applyFill="1" applyBorder="1" applyAlignment="1">
      <alignment vertical="center"/>
    </xf>
    <xf numFmtId="0" fontId="104" fillId="0" borderId="19" xfId="2" applyFont="1" applyFill="1" applyBorder="1" applyAlignment="1">
      <alignment horizontal="left" vertical="center" wrapText="1"/>
    </xf>
    <xf numFmtId="179" fontId="104" fillId="0" borderId="2" xfId="1" applyNumberFormat="1" applyFont="1" applyFill="1" applyBorder="1" applyAlignment="1">
      <alignment vertical="center" wrapText="1"/>
    </xf>
    <xf numFmtId="169" fontId="104" fillId="0" borderId="2" xfId="1" applyNumberFormat="1" applyFont="1" applyFill="1" applyBorder="1" applyAlignment="1">
      <alignment horizontal="left" vertical="center" wrapText="1"/>
    </xf>
    <xf numFmtId="0" fontId="108" fillId="0" borderId="2" xfId="2" applyFont="1" applyFill="1" applyBorder="1" applyAlignment="1">
      <alignment vertical="center" wrapText="1"/>
    </xf>
    <xf numFmtId="180" fontId="108" fillId="0" borderId="2" xfId="2" applyNumberFormat="1" applyFont="1" applyFill="1" applyBorder="1" applyAlignment="1">
      <alignment vertical="center" wrapText="1"/>
    </xf>
    <xf numFmtId="0" fontId="104" fillId="0" borderId="2" xfId="2" applyFont="1" applyFill="1" applyBorder="1" applyAlignment="1">
      <alignment vertical="center" wrapText="1"/>
    </xf>
    <xf numFmtId="169" fontId="104" fillId="0" borderId="2" xfId="1" applyNumberFormat="1" applyFont="1" applyFill="1" applyBorder="1" applyAlignment="1">
      <alignment vertical="center"/>
    </xf>
    <xf numFmtId="179" fontId="104" fillId="0" borderId="0" xfId="1" applyNumberFormat="1" applyFont="1" applyFill="1" applyBorder="1" applyAlignment="1">
      <alignment vertical="center" wrapText="1"/>
    </xf>
    <xf numFmtId="169" fontId="104" fillId="0" borderId="0" xfId="1" applyNumberFormat="1" applyFont="1" applyFill="1" applyBorder="1" applyAlignment="1">
      <alignment horizontal="left" vertical="center" wrapText="1"/>
    </xf>
    <xf numFmtId="169" fontId="104" fillId="0" borderId="20" xfId="1" applyNumberFormat="1" applyFont="1" applyFill="1" applyBorder="1" applyAlignment="1">
      <alignment horizontal="left" vertical="center" wrapText="1"/>
    </xf>
    <xf numFmtId="169" fontId="108" fillId="0" borderId="2" xfId="1" applyNumberFormat="1" applyFont="1" applyFill="1" applyBorder="1" applyAlignment="1">
      <alignment vertical="center"/>
    </xf>
    <xf numFmtId="179" fontId="104" fillId="0" borderId="21" xfId="1" applyNumberFormat="1" applyFont="1" applyFill="1" applyBorder="1" applyAlignment="1">
      <alignment vertical="center" wrapText="1"/>
    </xf>
    <xf numFmtId="180" fontId="104" fillId="0" borderId="2" xfId="2" applyNumberFormat="1" applyFont="1" applyFill="1" applyBorder="1" applyAlignment="1">
      <alignment vertical="center" wrapText="1"/>
    </xf>
    <xf numFmtId="0" fontId="104" fillId="0" borderId="0" xfId="2" applyFont="1" applyFill="1" applyBorder="1" applyAlignment="1">
      <alignment vertical="center" wrapText="1"/>
    </xf>
    <xf numFmtId="180" fontId="104" fillId="0" borderId="0" xfId="2" applyNumberFormat="1" applyFont="1" applyFill="1" applyBorder="1" applyAlignment="1">
      <alignment vertical="center" wrapText="1"/>
    </xf>
    <xf numFmtId="49" fontId="104" fillId="0" borderId="2" xfId="0" applyNumberFormat="1" applyFont="1" applyFill="1" applyBorder="1" applyAlignment="1">
      <alignment vertical="center" wrapText="1"/>
    </xf>
    <xf numFmtId="181" fontId="108" fillId="0" borderId="2" xfId="2" applyNumberFormat="1" applyFont="1" applyFill="1" applyBorder="1" applyAlignment="1">
      <alignment vertical="center" wrapText="1"/>
    </xf>
    <xf numFmtId="0" fontId="104" fillId="0" borderId="20" xfId="2" applyFont="1" applyFill="1" applyBorder="1" applyAlignment="1">
      <alignment horizontal="left" vertical="center" wrapText="1"/>
    </xf>
    <xf numFmtId="0" fontId="104" fillId="0" borderId="0" xfId="2" applyFont="1" applyFill="1" applyBorder="1" applyAlignment="1">
      <alignment horizontal="left" vertical="center" wrapText="1"/>
    </xf>
    <xf numFmtId="0" fontId="104" fillId="0" borderId="0" xfId="2" applyFont="1" applyFill="1" applyBorder="1" applyAlignment="1">
      <alignment vertical="top" wrapText="1"/>
    </xf>
    <xf numFmtId="0" fontId="108" fillId="0" borderId="0" xfId="2" applyFont="1" applyFill="1" applyBorder="1" applyAlignment="1">
      <alignment vertical="center" wrapText="1"/>
    </xf>
    <xf numFmtId="169" fontId="108" fillId="0" borderId="0" xfId="1" applyNumberFormat="1" applyFont="1" applyFill="1" applyBorder="1" applyAlignment="1">
      <alignment vertical="center"/>
    </xf>
    <xf numFmtId="0" fontId="104" fillId="0" borderId="2" xfId="2" applyFont="1" applyFill="1" applyBorder="1" applyAlignment="1">
      <alignment horizontal="left" vertical="center" wrapText="1"/>
    </xf>
    <xf numFmtId="0" fontId="70" fillId="0" borderId="0" xfId="2" applyFont="1" applyFill="1" applyBorder="1" applyAlignment="1">
      <alignment vertical="center" wrapText="1"/>
    </xf>
    <xf numFmtId="169" fontId="104" fillId="0" borderId="2" xfId="1" applyNumberFormat="1" applyFont="1" applyFill="1" applyBorder="1" applyAlignment="1">
      <alignment horizontal="center" vertical="center" wrapText="1"/>
    </xf>
    <xf numFmtId="0" fontId="104" fillId="0" borderId="0" xfId="2" applyFont="1" applyFill="1" applyBorder="1" applyAlignment="1">
      <alignment horizontal="center" vertical="center" wrapText="1"/>
    </xf>
    <xf numFmtId="0" fontId="100" fillId="6" borderId="0" xfId="2" applyFont="1" applyFill="1" applyBorder="1" applyAlignment="1">
      <alignment vertical="center"/>
    </xf>
    <xf numFmtId="0" fontId="8" fillId="6" borderId="0" xfId="2" applyFont="1" applyFill="1" applyBorder="1" applyAlignment="1">
      <alignment vertical="center"/>
    </xf>
    <xf numFmtId="0" fontId="100" fillId="3" borderId="0" xfId="2" applyFont="1" applyFill="1" applyBorder="1" applyAlignment="1">
      <alignment vertical="center"/>
    </xf>
    <xf numFmtId="0" fontId="8" fillId="3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0" fontId="9" fillId="5" borderId="0" xfId="2" applyFont="1" applyFill="1" applyBorder="1" applyAlignment="1">
      <alignment vertical="center"/>
    </xf>
    <xf numFmtId="0" fontId="102" fillId="0" borderId="0" xfId="5" applyFont="1" applyFill="1" applyAlignment="1">
      <alignment vertical="center"/>
    </xf>
    <xf numFmtId="4" fontId="102" fillId="0" borderId="0" xfId="2" applyNumberFormat="1" applyFont="1" applyFill="1" applyAlignment="1">
      <alignment horizontal="center" vertical="center" wrapText="1"/>
    </xf>
    <xf numFmtId="169" fontId="109" fillId="0" borderId="2" xfId="1" applyNumberFormat="1" applyFont="1" applyFill="1" applyBorder="1" applyAlignment="1">
      <alignment horizontal="left" vertical="center" wrapText="1"/>
    </xf>
    <xf numFmtId="169" fontId="109" fillId="0" borderId="2" xfId="1" applyNumberFormat="1" applyFont="1" applyFill="1" applyBorder="1" applyAlignment="1">
      <alignment horizontal="right" vertical="center"/>
    </xf>
    <xf numFmtId="169" fontId="109" fillId="0" borderId="20" xfId="1" applyNumberFormat="1" applyFont="1" applyFill="1" applyBorder="1" applyAlignment="1">
      <alignment horizontal="left" vertical="center" wrapText="1"/>
    </xf>
    <xf numFmtId="168" fontId="93" fillId="5" borderId="2" xfId="2" applyNumberFormat="1" applyFont="1" applyFill="1" applyBorder="1" applyAlignment="1">
      <alignment horizontal="center" vertical="center"/>
    </xf>
    <xf numFmtId="169" fontId="109" fillId="0" borderId="2" xfId="1" applyNumberFormat="1" applyFont="1" applyFill="1" applyBorder="1" applyAlignment="1">
      <alignment vertical="center"/>
    </xf>
    <xf numFmtId="49" fontId="94" fillId="0" borderId="2" xfId="2" applyNumberFormat="1" applyFont="1" applyFill="1" applyBorder="1" applyAlignment="1">
      <alignment horizontal="center" vertical="center" wrapText="1"/>
    </xf>
    <xf numFmtId="0" fontId="94" fillId="0" borderId="2" xfId="2" applyFont="1" applyFill="1" applyBorder="1" applyAlignment="1">
      <alignment horizontal="left" vertical="center" wrapText="1"/>
    </xf>
    <xf numFmtId="179" fontId="109" fillId="0" borderId="2" xfId="1" applyNumberFormat="1" applyFont="1" applyFill="1" applyBorder="1" applyAlignment="1">
      <alignment horizontal="center" vertical="center"/>
    </xf>
    <xf numFmtId="0" fontId="111" fillId="0" borderId="0" xfId="2" applyFont="1" applyFill="1" applyBorder="1" applyAlignment="1">
      <alignment vertical="center"/>
    </xf>
    <xf numFmtId="0" fontId="110" fillId="0" borderId="0" xfId="2" applyFont="1" applyFill="1" applyBorder="1" applyAlignment="1">
      <alignment vertical="center"/>
    </xf>
    <xf numFmtId="179" fontId="112" fillId="0" borderId="2" xfId="6" applyNumberFormat="1" applyFont="1" applyFill="1" applyBorder="1" applyAlignment="1">
      <alignment vertical="center"/>
    </xf>
    <xf numFmtId="168" fontId="112" fillId="0" borderId="2" xfId="2" applyNumberFormat="1" applyFont="1" applyFill="1" applyBorder="1" applyAlignment="1">
      <alignment horizontal="center" vertical="center"/>
    </xf>
    <xf numFmtId="0" fontId="110" fillId="0" borderId="2" xfId="0" applyFont="1" applyFill="1" applyBorder="1" applyAlignment="1">
      <alignment horizontal="left" vertical="center" wrapText="1"/>
    </xf>
    <xf numFmtId="0" fontId="111" fillId="0" borderId="0" xfId="2" applyFont="1" applyFill="1" applyBorder="1" applyAlignment="1">
      <alignment vertical="center" wrapText="1"/>
    </xf>
    <xf numFmtId="169" fontId="111" fillId="0" borderId="0" xfId="1" applyNumberFormat="1" applyFont="1" applyFill="1" applyBorder="1" applyAlignment="1">
      <alignment vertical="center"/>
    </xf>
    <xf numFmtId="181" fontId="111" fillId="0" borderId="0" xfId="2" applyNumberFormat="1" applyFont="1" applyFill="1" applyBorder="1" applyAlignment="1">
      <alignment vertical="center"/>
    </xf>
    <xf numFmtId="180" fontId="95" fillId="4" borderId="18" xfId="4" applyNumberFormat="1" applyFont="1" applyFill="1" applyBorder="1" applyAlignment="1">
      <alignment vertical="center"/>
    </xf>
    <xf numFmtId="180" fontId="113" fillId="32" borderId="2" xfId="6" applyNumberFormat="1" applyFont="1" applyFill="1" applyBorder="1" applyAlignment="1">
      <alignment vertical="center"/>
    </xf>
    <xf numFmtId="180" fontId="113" fillId="32" borderId="2" xfId="1" applyNumberFormat="1" applyFont="1" applyFill="1" applyBorder="1" applyAlignment="1">
      <alignment vertical="center"/>
    </xf>
    <xf numFmtId="180" fontId="109" fillId="32" borderId="2" xfId="6" applyNumberFormat="1" applyFont="1" applyFill="1" applyBorder="1" applyAlignment="1">
      <alignment vertical="center" wrapText="1"/>
    </xf>
    <xf numFmtId="180" fontId="95" fillId="5" borderId="2" xfId="0" applyNumberFormat="1" applyFont="1" applyFill="1" applyBorder="1" applyAlignment="1">
      <alignment vertical="center" wrapText="1"/>
    </xf>
    <xf numFmtId="168" fontId="110" fillId="0" borderId="0" xfId="2" applyNumberFormat="1" applyFont="1" applyFill="1" applyBorder="1" applyAlignment="1">
      <alignment horizontal="center" vertical="center"/>
    </xf>
    <xf numFmtId="168" fontId="114" fillId="0" borderId="2" xfId="5" applyNumberFormat="1" applyFont="1" applyFill="1" applyBorder="1" applyAlignment="1">
      <alignment horizontal="center" vertical="center" wrapText="1"/>
    </xf>
    <xf numFmtId="49" fontId="115" fillId="0" borderId="2" xfId="2" applyNumberFormat="1" applyFont="1" applyFill="1" applyBorder="1" applyAlignment="1">
      <alignment horizontal="center" vertical="center" wrapText="1"/>
    </xf>
    <xf numFmtId="168" fontId="95" fillId="0" borderId="2" xfId="5" applyNumberFormat="1" applyFont="1" applyFill="1" applyBorder="1" applyAlignment="1">
      <alignment horizontal="center" vertical="center"/>
    </xf>
    <xf numFmtId="168" fontId="93" fillId="5" borderId="2" xfId="4" applyNumberFormat="1" applyFont="1" applyFill="1" applyBorder="1" applyAlignment="1">
      <alignment horizontal="center" vertical="center"/>
    </xf>
    <xf numFmtId="168" fontId="112" fillId="0" borderId="2" xfId="5" applyNumberFormat="1" applyFont="1" applyFill="1" applyBorder="1" applyAlignment="1">
      <alignment horizontal="center" vertical="center" wrapText="1"/>
    </xf>
    <xf numFmtId="170" fontId="93" fillId="5" borderId="2" xfId="4" applyNumberFormat="1" applyFont="1" applyFill="1" applyBorder="1" applyAlignment="1">
      <alignment horizontal="center" vertical="center" wrapText="1"/>
    </xf>
    <xf numFmtId="3" fontId="93" fillId="5" borderId="2" xfId="4" applyNumberFormat="1" applyFont="1" applyFill="1" applyBorder="1" applyAlignment="1">
      <alignment horizontal="center" vertical="center" wrapText="1"/>
    </xf>
    <xf numFmtId="0" fontId="94" fillId="0" borderId="2" xfId="6" applyNumberFormat="1" applyFont="1" applyFill="1" applyBorder="1" applyAlignment="1">
      <alignment horizontal="center" vertical="center"/>
    </xf>
    <xf numFmtId="0" fontId="93" fillId="5" borderId="2" xfId="6" applyNumberFormat="1" applyFont="1" applyFill="1" applyBorder="1" applyAlignment="1">
      <alignment horizontal="center" vertical="center"/>
    </xf>
    <xf numFmtId="0" fontId="93" fillId="0" borderId="2" xfId="6" applyNumberFormat="1" applyFont="1" applyFill="1" applyBorder="1" applyAlignment="1">
      <alignment horizontal="center" vertical="center"/>
    </xf>
    <xf numFmtId="3" fontId="93" fillId="5" borderId="2" xfId="5" applyNumberFormat="1" applyFont="1" applyFill="1" applyBorder="1" applyAlignment="1">
      <alignment horizontal="center" vertical="center" wrapText="1"/>
    </xf>
    <xf numFmtId="168" fontId="93" fillId="0" borderId="2" xfId="5" applyNumberFormat="1" applyFont="1" applyFill="1" applyBorder="1" applyAlignment="1">
      <alignment horizontal="center" vertical="center" wrapText="1"/>
    </xf>
    <xf numFmtId="3" fontId="94" fillId="0" borderId="2" xfId="5" applyNumberFormat="1" applyFont="1" applyFill="1" applyBorder="1" applyAlignment="1">
      <alignment horizontal="center" vertical="center" wrapText="1"/>
    </xf>
    <xf numFmtId="168" fontId="116" fillId="0" borderId="5" xfId="0" applyNumberFormat="1" applyFont="1" applyFill="1" applyBorder="1" applyAlignment="1">
      <alignment horizontal="right" vertical="center"/>
    </xf>
    <xf numFmtId="168" fontId="93" fillId="0" borderId="0" xfId="2" applyNumberFormat="1" applyFont="1" applyFill="1" applyBorder="1" applyAlignment="1">
      <alignment horizontal="center" vertical="center"/>
    </xf>
    <xf numFmtId="168" fontId="94" fillId="0" borderId="0" xfId="2" applyNumberFormat="1" applyFont="1" applyFill="1" applyBorder="1" applyAlignment="1">
      <alignment horizontal="left" vertical="center"/>
    </xf>
    <xf numFmtId="168" fontId="117" fillId="0" borderId="0" xfId="2" applyNumberFormat="1" applyFont="1" applyFill="1" applyBorder="1" applyAlignment="1">
      <alignment vertical="center"/>
    </xf>
    <xf numFmtId="168" fontId="117" fillId="0" borderId="0" xfId="2" applyNumberFormat="1" applyFont="1" applyFill="1" applyBorder="1" applyAlignment="1">
      <alignment horizontal="left" vertical="center"/>
    </xf>
    <xf numFmtId="168" fontId="117" fillId="0" borderId="0" xfId="2" applyNumberFormat="1" applyFont="1" applyFill="1" applyBorder="1" applyAlignment="1">
      <alignment horizontal="center" vertical="center"/>
    </xf>
    <xf numFmtId="168" fontId="118" fillId="0" borderId="0" xfId="2" applyNumberFormat="1" applyFont="1" applyFill="1" applyBorder="1" applyAlignment="1">
      <alignment vertical="center"/>
    </xf>
    <xf numFmtId="168" fontId="93" fillId="0" borderId="0" xfId="2" applyNumberFormat="1" applyFont="1" applyFill="1" applyBorder="1" applyAlignment="1">
      <alignment vertical="center"/>
    </xf>
    <xf numFmtId="168" fontId="110" fillId="0" borderId="0" xfId="2" applyNumberFormat="1" applyFont="1" applyFill="1" applyAlignment="1">
      <alignment horizontal="center" vertical="center" wrapText="1"/>
    </xf>
    <xf numFmtId="168" fontId="119" fillId="5" borderId="2" xfId="4" applyNumberFormat="1" applyFont="1" applyFill="1" applyBorder="1" applyAlignment="1">
      <alignment horizontal="center" vertical="center"/>
    </xf>
    <xf numFmtId="168" fontId="120" fillId="0" borderId="2" xfId="4" applyNumberFormat="1" applyFont="1" applyFill="1" applyBorder="1" applyAlignment="1">
      <alignment horizontal="center" vertical="center"/>
    </xf>
    <xf numFmtId="0" fontId="70" fillId="0" borderId="2" xfId="2" applyFont="1" applyFill="1" applyBorder="1" applyAlignment="1">
      <alignment horizontal="center" vertical="center" wrapText="1"/>
    </xf>
    <xf numFmtId="4" fontId="90" fillId="0" borderId="22" xfId="0" applyNumberFormat="1" applyFont="1" applyFill="1" applyBorder="1" applyAlignment="1">
      <alignment horizontal="right" vertical="center"/>
    </xf>
    <xf numFmtId="4" fontId="90" fillId="0" borderId="23" xfId="0" applyNumberFormat="1" applyFont="1" applyFill="1" applyBorder="1" applyAlignment="1">
      <alignment horizontal="right" vertical="center"/>
    </xf>
    <xf numFmtId="168" fontId="81" fillId="0" borderId="0" xfId="2" applyNumberFormat="1" applyFont="1" applyFill="1" applyBorder="1" applyAlignment="1">
      <alignment horizontal="left" vertical="center" wrapText="1"/>
    </xf>
    <xf numFmtId="168" fontId="81" fillId="0" borderId="0" xfId="2" applyNumberFormat="1" applyFont="1" applyFill="1" applyBorder="1" applyAlignment="1">
      <alignment horizontal="left" vertical="center"/>
    </xf>
    <xf numFmtId="168" fontId="96" fillId="0" borderId="0" xfId="7" applyNumberFormat="1" applyFont="1" applyFill="1" applyBorder="1" applyAlignment="1" applyProtection="1">
      <alignment horizontal="left" vertical="center"/>
    </xf>
    <xf numFmtId="168" fontId="97" fillId="0" borderId="0" xfId="2" applyNumberFormat="1" applyFont="1" applyFill="1" applyBorder="1" applyAlignment="1">
      <alignment horizontal="left" vertical="center"/>
    </xf>
    <xf numFmtId="0" fontId="86" fillId="0" borderId="2" xfId="5" applyFont="1" applyFill="1" applyBorder="1" applyAlignment="1">
      <alignment horizontal="center" vertical="center" wrapText="1"/>
    </xf>
    <xf numFmtId="49" fontId="86" fillId="0" borderId="2" xfId="2" applyNumberFormat="1" applyFont="1" applyFill="1" applyBorder="1" applyAlignment="1">
      <alignment horizontal="center" vertical="center" wrapText="1"/>
    </xf>
    <xf numFmtId="0" fontId="86" fillId="0" borderId="2" xfId="2" applyFont="1" applyFill="1" applyBorder="1" applyAlignment="1">
      <alignment horizontal="center" vertical="center" wrapText="1"/>
    </xf>
    <xf numFmtId="49" fontId="89" fillId="5" borderId="2" xfId="2" applyNumberFormat="1" applyFont="1" applyFill="1" applyBorder="1" applyAlignment="1">
      <alignment horizontal="center" vertical="center" wrapText="1"/>
    </xf>
    <xf numFmtId="0" fontId="89" fillId="5" borderId="2" xfId="2" applyFont="1" applyFill="1" applyBorder="1" applyAlignment="1">
      <alignment horizontal="left" vertical="center" wrapText="1"/>
    </xf>
    <xf numFmtId="0" fontId="84" fillId="0" borderId="0" xfId="5" applyFont="1" applyFill="1" applyAlignment="1">
      <alignment horizontal="left" vertical="center" wrapText="1"/>
    </xf>
    <xf numFmtId="169" fontId="81" fillId="0" borderId="0" xfId="4" applyNumberFormat="1" applyFont="1" applyFill="1" applyBorder="1" applyAlignment="1">
      <alignment horizontal="right" vertical="center"/>
    </xf>
    <xf numFmtId="0" fontId="63" fillId="0" borderId="0" xfId="0" applyFont="1" applyFill="1" applyBorder="1" applyAlignment="1">
      <alignment horizontal="left"/>
    </xf>
    <xf numFmtId="0" fontId="66" fillId="0" borderId="0" xfId="2" applyFont="1" applyFill="1" applyAlignment="1">
      <alignment horizontal="center" vertical="center" wrapText="1"/>
    </xf>
    <xf numFmtId="0" fontId="66" fillId="0" borderId="0" xfId="2" applyFont="1" applyFill="1" applyAlignment="1">
      <alignment horizontal="center" vertical="top" wrapText="1"/>
    </xf>
  </cellXfs>
  <cellStyles count="1503">
    <cellStyle name="_ЗРК№256 от 29.03.2010 прил1 рус" xfId="8"/>
    <cellStyle name="_ОТ АСИИ" xfId="9"/>
    <cellStyle name="_Перечень бип 2011-2013 гг 22.11.2010" xfId="10"/>
    <cellStyle name="_после корректоров Приложения 1-4, 6-11 (рус)" xfId="11"/>
    <cellStyle name="_Приложение 2 от 15.12.2010 г." xfId="12"/>
    <cellStyle name="_приложение 4 (рус)" xfId="13"/>
    <cellStyle name="_Прлиложения БИП рус,каз 1,20,21" xfId="14"/>
    <cellStyle name="_ПРОБЛЕМНЫЕ  2012-2014 (22.09.11)" xfId="15"/>
    <cellStyle name="_Свод численность на 2011 год 31.07.10" xfId="16"/>
    <cellStyle name="20% - Акцент1 2" xfId="17"/>
    <cellStyle name="20% — акцент1 2" xfId="18"/>
    <cellStyle name="20% - Акцент1 2 2" xfId="19"/>
    <cellStyle name="20% - Акцент1 2 2 2" xfId="20"/>
    <cellStyle name="20% - Акцент1 2 2 2 2" xfId="21"/>
    <cellStyle name="20% - Акцент1 2 2 2 2 2" xfId="22"/>
    <cellStyle name="20% - Акцент1 2 2 2 3" xfId="23"/>
    <cellStyle name="20% - Акцент1 2 2 3" xfId="24"/>
    <cellStyle name="20% - Акцент1 2 2 3 2" xfId="25"/>
    <cellStyle name="20% - Акцент1 2 2 4" xfId="26"/>
    <cellStyle name="20% - Акцент1 2 2_План финансирования на 2013 год" xfId="27"/>
    <cellStyle name="20% - Акцент1 2 3" xfId="28"/>
    <cellStyle name="20% - Акцент1 2 3 2" xfId="29"/>
    <cellStyle name="20% - Акцент1 2 3 2 2" xfId="30"/>
    <cellStyle name="20% - Акцент1 2 3 3" xfId="31"/>
    <cellStyle name="20% - Акцент1 2 4" xfId="32"/>
    <cellStyle name="20% - Акцент1 2 4 2" xfId="33"/>
    <cellStyle name="20% - Акцент1 2 4 3" xfId="34"/>
    <cellStyle name="20% - Акцент1 2 5" xfId="35"/>
    <cellStyle name="20% - Акцент1 2 6" xfId="36"/>
    <cellStyle name="20% - Акцент1 2_Август по объектно" xfId="37"/>
    <cellStyle name="20% - Акцент1 3" xfId="38"/>
    <cellStyle name="20% - Акцент1 3 2" xfId="39"/>
    <cellStyle name="20% - Акцент1 4" xfId="40"/>
    <cellStyle name="20% - Акцент1 4 2" xfId="41"/>
    <cellStyle name="20% - Акцент2 2" xfId="42"/>
    <cellStyle name="20% — акцент2 2" xfId="43"/>
    <cellStyle name="20% - Акцент2 2 2" xfId="44"/>
    <cellStyle name="20% - Акцент2 2 2 2" xfId="45"/>
    <cellStyle name="20% - Акцент2 2 2 2 2" xfId="46"/>
    <cellStyle name="20% - Акцент2 2 2 2 2 2" xfId="47"/>
    <cellStyle name="20% - Акцент2 2 2 2 3" xfId="48"/>
    <cellStyle name="20% - Акцент2 2 2 3" xfId="49"/>
    <cellStyle name="20% - Акцент2 2 2 3 2" xfId="50"/>
    <cellStyle name="20% - Акцент2 2 2 4" xfId="51"/>
    <cellStyle name="20% - Акцент2 2 2_План финансирования на 2013 год" xfId="52"/>
    <cellStyle name="20% - Акцент2 2 3" xfId="53"/>
    <cellStyle name="20% - Акцент2 2 3 2" xfId="54"/>
    <cellStyle name="20% - Акцент2 2 3 2 2" xfId="55"/>
    <cellStyle name="20% - Акцент2 2 3 3" xfId="56"/>
    <cellStyle name="20% - Акцент2 2 4" xfId="57"/>
    <cellStyle name="20% - Акцент2 2 4 2" xfId="58"/>
    <cellStyle name="20% - Акцент2 2 4 3" xfId="59"/>
    <cellStyle name="20% - Акцент2 2 5" xfId="60"/>
    <cellStyle name="20% - Акцент2 2 6" xfId="61"/>
    <cellStyle name="20% - Акцент2 2_План финансирования на 2013 год" xfId="62"/>
    <cellStyle name="20% - Акцент2 3" xfId="63"/>
    <cellStyle name="20% - Акцент2 3 2" xfId="64"/>
    <cellStyle name="20% - Акцент2 4" xfId="65"/>
    <cellStyle name="20% - Акцент2 4 2" xfId="66"/>
    <cellStyle name="20% - Акцент3 2" xfId="67"/>
    <cellStyle name="20% — акцент3 2" xfId="68"/>
    <cellStyle name="20% - Акцент3 2 2" xfId="69"/>
    <cellStyle name="20% - Акцент3 2 2 2" xfId="70"/>
    <cellStyle name="20% - Акцент3 2 2 2 2" xfId="71"/>
    <cellStyle name="20% - Акцент3 2 2 2 2 2" xfId="72"/>
    <cellStyle name="20% - Акцент3 2 2 2 3" xfId="73"/>
    <cellStyle name="20% - Акцент3 2 2 3" xfId="74"/>
    <cellStyle name="20% - Акцент3 2 2 3 2" xfId="75"/>
    <cellStyle name="20% - Акцент3 2 2 4" xfId="76"/>
    <cellStyle name="20% - Акцент3 2 2_План финансирования на 2013 год" xfId="77"/>
    <cellStyle name="20% - Акцент3 2 3" xfId="78"/>
    <cellStyle name="20% - Акцент3 2 3 2" xfId="79"/>
    <cellStyle name="20% - Акцент3 2 3 2 2" xfId="80"/>
    <cellStyle name="20% - Акцент3 2 3 3" xfId="81"/>
    <cellStyle name="20% - Акцент3 2 4" xfId="82"/>
    <cellStyle name="20% - Акцент3 2 4 2" xfId="83"/>
    <cellStyle name="20% - Акцент3 2 4 3" xfId="84"/>
    <cellStyle name="20% - Акцент3 2 5" xfId="85"/>
    <cellStyle name="20% - Акцент3 2 6" xfId="86"/>
    <cellStyle name="20% - Акцент3 2_Август по объектно" xfId="87"/>
    <cellStyle name="20% - Акцент3 3" xfId="88"/>
    <cellStyle name="20% - Акцент3 3 2" xfId="89"/>
    <cellStyle name="20% - Акцент3 4" xfId="90"/>
    <cellStyle name="20% - Акцент3 4 2" xfId="91"/>
    <cellStyle name="20% - Акцент4 2" xfId="92"/>
    <cellStyle name="20% — акцент4 2" xfId="93"/>
    <cellStyle name="20% - Акцент4 2 2" xfId="94"/>
    <cellStyle name="20% - Акцент4 2 2 2" xfId="95"/>
    <cellStyle name="20% - Акцент4 2 2 2 2" xfId="96"/>
    <cellStyle name="20% - Акцент4 2 2 2 2 2" xfId="97"/>
    <cellStyle name="20% - Акцент4 2 2 2 3" xfId="98"/>
    <cellStyle name="20% - Акцент4 2 2 3" xfId="99"/>
    <cellStyle name="20% - Акцент4 2 2 3 2" xfId="100"/>
    <cellStyle name="20% - Акцент4 2 2 4" xfId="101"/>
    <cellStyle name="20% - Акцент4 2 2_План финансирования на 2013 год" xfId="102"/>
    <cellStyle name="20% - Акцент4 2 3" xfId="103"/>
    <cellStyle name="20% - Акцент4 2 3 2" xfId="104"/>
    <cellStyle name="20% - Акцент4 2 3 2 2" xfId="105"/>
    <cellStyle name="20% - Акцент4 2 3 3" xfId="106"/>
    <cellStyle name="20% - Акцент4 2 4" xfId="107"/>
    <cellStyle name="20% - Акцент4 2 4 2" xfId="108"/>
    <cellStyle name="20% - Акцент4 2 4 3" xfId="109"/>
    <cellStyle name="20% - Акцент4 2 5" xfId="110"/>
    <cellStyle name="20% - Акцент4 2 6" xfId="111"/>
    <cellStyle name="20% - Акцент4 2_План финансирования на 2013 год" xfId="112"/>
    <cellStyle name="20% - Акцент4 3" xfId="113"/>
    <cellStyle name="20% - Акцент4 3 2" xfId="114"/>
    <cellStyle name="20% - Акцент4 4" xfId="115"/>
    <cellStyle name="20% - Акцент4 4 2" xfId="116"/>
    <cellStyle name="20% - Акцент5 2" xfId="117"/>
    <cellStyle name="20% — акцент5 2" xfId="118"/>
    <cellStyle name="20% - Акцент5 2 2" xfId="119"/>
    <cellStyle name="20% - Акцент5 2 2 2" xfId="120"/>
    <cellStyle name="20% - Акцент5 2 2 2 2" xfId="121"/>
    <cellStyle name="20% - Акцент5 2 2 2 2 2" xfId="122"/>
    <cellStyle name="20% - Акцент5 2 2 2 3" xfId="123"/>
    <cellStyle name="20% - Акцент5 2 2 3" xfId="124"/>
    <cellStyle name="20% - Акцент5 2 2 3 2" xfId="125"/>
    <cellStyle name="20% - Акцент5 2 2 4" xfId="126"/>
    <cellStyle name="20% - Акцент5 2 2_План финансирования на 2013 год" xfId="127"/>
    <cellStyle name="20% - Акцент5 2 3" xfId="128"/>
    <cellStyle name="20% - Акцент5 2 3 2" xfId="129"/>
    <cellStyle name="20% - Акцент5 2 3 2 2" xfId="130"/>
    <cellStyle name="20% - Акцент5 2 3 3" xfId="131"/>
    <cellStyle name="20% - Акцент5 2 4" xfId="132"/>
    <cellStyle name="20% - Акцент5 2 4 2" xfId="133"/>
    <cellStyle name="20% - Акцент5 2 4 3" xfId="134"/>
    <cellStyle name="20% - Акцент5 2 5" xfId="135"/>
    <cellStyle name="20% - Акцент5 2 6" xfId="136"/>
    <cellStyle name="20% - Акцент5 2_План финансирования на 2013 год" xfId="137"/>
    <cellStyle name="20% - Акцент5 3" xfId="138"/>
    <cellStyle name="20% - Акцент5 3 2" xfId="139"/>
    <cellStyle name="20% - Акцент5 4" xfId="140"/>
    <cellStyle name="20% - Акцент5 4 2" xfId="141"/>
    <cellStyle name="20% - Акцент6 2" xfId="142"/>
    <cellStyle name="20% — акцент6 2" xfId="143"/>
    <cellStyle name="20% - Акцент6 2 2" xfId="144"/>
    <cellStyle name="20% - Акцент6 2 2 2" xfId="145"/>
    <cellStyle name="20% - Акцент6 2 2 2 2" xfId="146"/>
    <cellStyle name="20% - Акцент6 2 2 2 2 2" xfId="147"/>
    <cellStyle name="20% - Акцент6 2 2 2 3" xfId="148"/>
    <cellStyle name="20% - Акцент6 2 2 3" xfId="149"/>
    <cellStyle name="20% - Акцент6 2 2 3 2" xfId="150"/>
    <cellStyle name="20% - Акцент6 2 2 4" xfId="151"/>
    <cellStyle name="20% - Акцент6 2 2_План финансирования на 2013 год" xfId="152"/>
    <cellStyle name="20% - Акцент6 2 3" xfId="153"/>
    <cellStyle name="20% - Акцент6 2 3 2" xfId="154"/>
    <cellStyle name="20% - Акцент6 2 3 2 2" xfId="155"/>
    <cellStyle name="20% - Акцент6 2 3 3" xfId="156"/>
    <cellStyle name="20% - Акцент6 2 4" xfId="157"/>
    <cellStyle name="20% - Акцент6 2 4 2" xfId="158"/>
    <cellStyle name="20% - Акцент6 2 4 3" xfId="159"/>
    <cellStyle name="20% - Акцент6 2 5" xfId="160"/>
    <cellStyle name="20% - Акцент6 2 6" xfId="161"/>
    <cellStyle name="20% - Акцент6 2_Август по объектно" xfId="162"/>
    <cellStyle name="20% - Акцент6 3" xfId="163"/>
    <cellStyle name="20% - Акцент6 3 2" xfId="164"/>
    <cellStyle name="20% - Акцент6 4" xfId="165"/>
    <cellStyle name="20% - Акцент6 4 2" xfId="166"/>
    <cellStyle name="40% - Акцент1 2" xfId="167"/>
    <cellStyle name="40% — акцент1 2" xfId="168"/>
    <cellStyle name="40% - Акцент1 2 2" xfId="169"/>
    <cellStyle name="40% - Акцент1 2 2 2" xfId="170"/>
    <cellStyle name="40% - Акцент1 2 2 2 2" xfId="171"/>
    <cellStyle name="40% - Акцент1 2 2 2 2 2" xfId="172"/>
    <cellStyle name="40% - Акцент1 2 2 2 3" xfId="173"/>
    <cellStyle name="40% - Акцент1 2 2 3" xfId="174"/>
    <cellStyle name="40% - Акцент1 2 2 3 2" xfId="175"/>
    <cellStyle name="40% - Акцент1 2 2 4" xfId="176"/>
    <cellStyle name="40% - Акцент1 2 2_План финансирования на 2013 год" xfId="177"/>
    <cellStyle name="40% - Акцент1 2 3" xfId="178"/>
    <cellStyle name="40% - Акцент1 2 3 2" xfId="179"/>
    <cellStyle name="40% - Акцент1 2 3 2 2" xfId="180"/>
    <cellStyle name="40% - Акцент1 2 3 3" xfId="181"/>
    <cellStyle name="40% - Акцент1 2 4" xfId="182"/>
    <cellStyle name="40% - Акцент1 2 4 2" xfId="183"/>
    <cellStyle name="40% - Акцент1 2 4 3" xfId="184"/>
    <cellStyle name="40% - Акцент1 2 5" xfId="185"/>
    <cellStyle name="40% - Акцент1 2 6" xfId="186"/>
    <cellStyle name="40% - Акцент1 2_План финансирования на 2013 год" xfId="187"/>
    <cellStyle name="40% - Акцент1 3" xfId="188"/>
    <cellStyle name="40% - Акцент1 3 2" xfId="189"/>
    <cellStyle name="40% - Акцент1 4" xfId="190"/>
    <cellStyle name="40% - Акцент1 4 2" xfId="191"/>
    <cellStyle name="40% - Акцент2 2" xfId="192"/>
    <cellStyle name="40% — акцент2 2" xfId="193"/>
    <cellStyle name="40% - Акцент2 2 2" xfId="194"/>
    <cellStyle name="40% - Акцент2 2 2 2" xfId="195"/>
    <cellStyle name="40% - Акцент2 2 2 2 2" xfId="196"/>
    <cellStyle name="40% - Акцент2 2 2 2 2 2" xfId="197"/>
    <cellStyle name="40% - Акцент2 2 2 2 3" xfId="198"/>
    <cellStyle name="40% - Акцент2 2 2 3" xfId="199"/>
    <cellStyle name="40% - Акцент2 2 2 3 2" xfId="200"/>
    <cellStyle name="40% - Акцент2 2 2 4" xfId="201"/>
    <cellStyle name="40% - Акцент2 2 2_План финансирования на 2013 год" xfId="202"/>
    <cellStyle name="40% - Акцент2 2 3" xfId="203"/>
    <cellStyle name="40% - Акцент2 2 3 2" xfId="204"/>
    <cellStyle name="40% - Акцент2 2 3 2 2" xfId="205"/>
    <cellStyle name="40% - Акцент2 2 3 3" xfId="206"/>
    <cellStyle name="40% - Акцент2 2 4" xfId="207"/>
    <cellStyle name="40% - Акцент2 2 4 2" xfId="208"/>
    <cellStyle name="40% - Акцент2 2 4 3" xfId="209"/>
    <cellStyle name="40% - Акцент2 2 5" xfId="210"/>
    <cellStyle name="40% - Акцент2 2 6" xfId="211"/>
    <cellStyle name="40% - Акцент2 2_План финансирования на 2013 год" xfId="212"/>
    <cellStyle name="40% - Акцент2 3" xfId="213"/>
    <cellStyle name="40% - Акцент2 3 2" xfId="214"/>
    <cellStyle name="40% - Акцент2 4" xfId="215"/>
    <cellStyle name="40% - Акцент2 4 2" xfId="216"/>
    <cellStyle name="40% - Акцент3 2" xfId="217"/>
    <cellStyle name="40% — акцент3 2" xfId="218"/>
    <cellStyle name="40% - Акцент3 2 2" xfId="219"/>
    <cellStyle name="40% - Акцент3 2 2 2" xfId="220"/>
    <cellStyle name="40% - Акцент3 2 2 2 2" xfId="221"/>
    <cellStyle name="40% - Акцент3 2 2 2 2 2" xfId="222"/>
    <cellStyle name="40% - Акцент3 2 2 2 3" xfId="223"/>
    <cellStyle name="40% - Акцент3 2 2 3" xfId="224"/>
    <cellStyle name="40% - Акцент3 2 2 3 2" xfId="225"/>
    <cellStyle name="40% - Акцент3 2 2 4" xfId="226"/>
    <cellStyle name="40% - Акцент3 2 2_План финансирования на 2013 год" xfId="227"/>
    <cellStyle name="40% - Акцент3 2 3" xfId="228"/>
    <cellStyle name="40% - Акцент3 2 3 2" xfId="229"/>
    <cellStyle name="40% - Акцент3 2 3 2 2" xfId="230"/>
    <cellStyle name="40% - Акцент3 2 3 3" xfId="231"/>
    <cellStyle name="40% - Акцент3 2 4" xfId="232"/>
    <cellStyle name="40% - Акцент3 2 4 2" xfId="233"/>
    <cellStyle name="40% - Акцент3 2 4 3" xfId="234"/>
    <cellStyle name="40% - Акцент3 2 5" xfId="235"/>
    <cellStyle name="40% - Акцент3 2 6" xfId="236"/>
    <cellStyle name="40% - Акцент3 2_Август по объектно" xfId="237"/>
    <cellStyle name="40% - Акцент3 3" xfId="238"/>
    <cellStyle name="40% - Акцент3 3 2" xfId="239"/>
    <cellStyle name="40% - Акцент3 4" xfId="240"/>
    <cellStyle name="40% - Акцент3 4 2" xfId="241"/>
    <cellStyle name="40% - Акцент4 2" xfId="242"/>
    <cellStyle name="40% — акцент4 2" xfId="243"/>
    <cellStyle name="40% - Акцент4 2 2" xfId="244"/>
    <cellStyle name="40% - Акцент4 2 2 2" xfId="245"/>
    <cellStyle name="40% - Акцент4 2 2 2 2" xfId="246"/>
    <cellStyle name="40% - Акцент4 2 2 2 2 2" xfId="247"/>
    <cellStyle name="40% - Акцент4 2 2 2 3" xfId="248"/>
    <cellStyle name="40% - Акцент4 2 2 3" xfId="249"/>
    <cellStyle name="40% - Акцент4 2 2 3 2" xfId="250"/>
    <cellStyle name="40% - Акцент4 2 2 4" xfId="251"/>
    <cellStyle name="40% - Акцент4 2 2_План финансирования на 2013 год" xfId="252"/>
    <cellStyle name="40% - Акцент4 2 3" xfId="253"/>
    <cellStyle name="40% - Акцент4 2 3 2" xfId="254"/>
    <cellStyle name="40% - Акцент4 2 3 2 2" xfId="255"/>
    <cellStyle name="40% - Акцент4 2 3 3" xfId="256"/>
    <cellStyle name="40% - Акцент4 2 4" xfId="257"/>
    <cellStyle name="40% - Акцент4 2 4 2" xfId="258"/>
    <cellStyle name="40% - Акцент4 2 4 3" xfId="259"/>
    <cellStyle name="40% - Акцент4 2 5" xfId="260"/>
    <cellStyle name="40% - Акцент4 2 6" xfId="261"/>
    <cellStyle name="40% - Акцент4 2_План финансирования на 2013 год" xfId="262"/>
    <cellStyle name="40% - Акцент4 3" xfId="263"/>
    <cellStyle name="40% - Акцент4 3 2" xfId="264"/>
    <cellStyle name="40% - Акцент4 4" xfId="265"/>
    <cellStyle name="40% - Акцент4 4 2" xfId="266"/>
    <cellStyle name="40% - Акцент5 2" xfId="267"/>
    <cellStyle name="40% — акцент5 2" xfId="268"/>
    <cellStyle name="40% - Акцент5 2 2" xfId="269"/>
    <cellStyle name="40% - Акцент5 2 2 2" xfId="270"/>
    <cellStyle name="40% - Акцент5 2 2 2 2" xfId="271"/>
    <cellStyle name="40% - Акцент5 2 2 2 2 2" xfId="272"/>
    <cellStyle name="40% - Акцент5 2 2 2 3" xfId="273"/>
    <cellStyle name="40% - Акцент5 2 2 3" xfId="274"/>
    <cellStyle name="40% - Акцент5 2 2 3 2" xfId="275"/>
    <cellStyle name="40% - Акцент5 2 2 4" xfId="276"/>
    <cellStyle name="40% - Акцент5 2 2_План финансирования на 2013 год" xfId="277"/>
    <cellStyle name="40% - Акцент5 2 3" xfId="278"/>
    <cellStyle name="40% - Акцент5 2 3 2" xfId="279"/>
    <cellStyle name="40% - Акцент5 2 3 2 2" xfId="280"/>
    <cellStyle name="40% - Акцент5 2 3 3" xfId="281"/>
    <cellStyle name="40% - Акцент5 2 4" xfId="282"/>
    <cellStyle name="40% - Акцент5 2 4 2" xfId="283"/>
    <cellStyle name="40% - Акцент5 2 4 3" xfId="284"/>
    <cellStyle name="40% - Акцент5 2 5" xfId="285"/>
    <cellStyle name="40% - Акцент5 2 6" xfId="286"/>
    <cellStyle name="40% - Акцент5 2_План финансирования на 2013 год" xfId="287"/>
    <cellStyle name="40% - Акцент5 3" xfId="288"/>
    <cellStyle name="40% - Акцент5 3 2" xfId="289"/>
    <cellStyle name="40% - Акцент5 4" xfId="290"/>
    <cellStyle name="40% - Акцент5 4 2" xfId="291"/>
    <cellStyle name="40% - Акцент6 2" xfId="292"/>
    <cellStyle name="40% — акцент6 2" xfId="293"/>
    <cellStyle name="40% - Акцент6 2 2" xfId="294"/>
    <cellStyle name="40% - Акцент6 2 2 2" xfId="295"/>
    <cellStyle name="40% - Акцент6 2 2 2 2" xfId="296"/>
    <cellStyle name="40% - Акцент6 2 2 2 2 2" xfId="297"/>
    <cellStyle name="40% - Акцент6 2 2 2 3" xfId="298"/>
    <cellStyle name="40% - Акцент6 2 2 3" xfId="299"/>
    <cellStyle name="40% - Акцент6 2 2 3 2" xfId="300"/>
    <cellStyle name="40% - Акцент6 2 2 4" xfId="301"/>
    <cellStyle name="40% - Акцент6 2 2_План финансирования на 2013 год" xfId="302"/>
    <cellStyle name="40% - Акцент6 2 3" xfId="303"/>
    <cellStyle name="40% - Акцент6 2 3 2" xfId="304"/>
    <cellStyle name="40% - Акцент6 2 3 2 2" xfId="305"/>
    <cellStyle name="40% - Акцент6 2 3 3" xfId="306"/>
    <cellStyle name="40% - Акцент6 2 4" xfId="307"/>
    <cellStyle name="40% - Акцент6 2 4 2" xfId="308"/>
    <cellStyle name="40% - Акцент6 2 4 3" xfId="309"/>
    <cellStyle name="40% - Акцент6 2 5" xfId="310"/>
    <cellStyle name="40% - Акцент6 2 6" xfId="311"/>
    <cellStyle name="40% - Акцент6 2_План финансирования на 2013 год" xfId="312"/>
    <cellStyle name="40% - Акцент6 3" xfId="313"/>
    <cellStyle name="40% - Акцент6 3 2" xfId="314"/>
    <cellStyle name="40% - Акцент6 4" xfId="315"/>
    <cellStyle name="40% - Акцент6 4 2" xfId="316"/>
    <cellStyle name="60% - Акцент1 2" xfId="317"/>
    <cellStyle name="60% — акцент1 2" xfId="318"/>
    <cellStyle name="60% - Акцент1 2 2" xfId="319"/>
    <cellStyle name="60% - Акцент1 2 2 2" xfId="320"/>
    <cellStyle name="60% - Акцент1 2 3" xfId="321"/>
    <cellStyle name="60% - Акцент1 2 4" xfId="322"/>
    <cellStyle name="60% - Акцент1 2 5" xfId="323"/>
    <cellStyle name="60% - Акцент1 2_16 МСХ 13.09.11 с проблемными" xfId="324"/>
    <cellStyle name="60% - Акцент1 3" xfId="325"/>
    <cellStyle name="60% - Акцент2 2" xfId="326"/>
    <cellStyle name="60% — акцент2 2" xfId="327"/>
    <cellStyle name="60% - Акцент2 2 2" xfId="328"/>
    <cellStyle name="60% - Акцент2 2 2 2" xfId="329"/>
    <cellStyle name="60% - Акцент2 2 3" xfId="330"/>
    <cellStyle name="60% - Акцент2 2 4" xfId="331"/>
    <cellStyle name="60% - Акцент2 2 5" xfId="332"/>
    <cellStyle name="60% - Акцент2 2_16 МСХ 13.09.11 с проблемными" xfId="333"/>
    <cellStyle name="60% - Акцент2 3" xfId="334"/>
    <cellStyle name="60% - Акцент3 2" xfId="335"/>
    <cellStyle name="60% — акцент3 2" xfId="336"/>
    <cellStyle name="60% - Акцент3 2 2" xfId="337"/>
    <cellStyle name="60% - Акцент3 2 2 2" xfId="338"/>
    <cellStyle name="60% - Акцент3 2 3" xfId="339"/>
    <cellStyle name="60% - Акцент3 2 4" xfId="340"/>
    <cellStyle name="60% - Акцент3 2 5" xfId="341"/>
    <cellStyle name="60% - Акцент3 2_16 МСХ 13.09.11 с проблемными" xfId="342"/>
    <cellStyle name="60% - Акцент3 3" xfId="343"/>
    <cellStyle name="60% - Акцент4 2" xfId="344"/>
    <cellStyle name="60% — акцент4 2" xfId="345"/>
    <cellStyle name="60% - Акцент4 2 2" xfId="346"/>
    <cellStyle name="60% - Акцент4 2 2 2" xfId="347"/>
    <cellStyle name="60% - Акцент4 2 3" xfId="348"/>
    <cellStyle name="60% - Акцент4 2 4" xfId="349"/>
    <cellStyle name="60% - Акцент4 2 5" xfId="350"/>
    <cellStyle name="60% - Акцент4 2_16 МСХ 13.09.11 с проблемными" xfId="351"/>
    <cellStyle name="60% - Акцент4 3" xfId="352"/>
    <cellStyle name="60% - Акцент5 2" xfId="353"/>
    <cellStyle name="60% — акцент5 2" xfId="354"/>
    <cellStyle name="60% - Акцент5 2 2" xfId="355"/>
    <cellStyle name="60% - Акцент5 2 2 2" xfId="356"/>
    <cellStyle name="60% - Акцент5 2 3" xfId="357"/>
    <cellStyle name="60% - Акцент5 2 4" xfId="358"/>
    <cellStyle name="60% - Акцент5 2 5" xfId="359"/>
    <cellStyle name="60% - Акцент5 2_16 МСХ 13.09.11 с проблемными" xfId="360"/>
    <cellStyle name="60% - Акцент5 3" xfId="361"/>
    <cellStyle name="60% - Акцент6 2" xfId="362"/>
    <cellStyle name="60% — акцент6 2" xfId="363"/>
    <cellStyle name="60% - Акцент6 2 2" xfId="364"/>
    <cellStyle name="60% - Акцент6 2 2 2" xfId="365"/>
    <cellStyle name="60% - Акцент6 2 3" xfId="366"/>
    <cellStyle name="60% - Акцент6 2 4" xfId="367"/>
    <cellStyle name="60% - Акцент6 2 5" xfId="368"/>
    <cellStyle name="60% - Акцент6 2_16 МСХ 13.09.11 с проблемными" xfId="369"/>
    <cellStyle name="60% - Акцент6 3" xfId="370"/>
    <cellStyle name="Cell1" xfId="371"/>
    <cellStyle name="Cell2" xfId="372"/>
    <cellStyle name="Cell3" xfId="373"/>
    <cellStyle name="Cell4" xfId="374"/>
    <cellStyle name="Cell5" xfId="375"/>
    <cellStyle name="Column1" xfId="376"/>
    <cellStyle name="Column2" xfId="377"/>
    <cellStyle name="Column3" xfId="378"/>
    <cellStyle name="Column4" xfId="379"/>
    <cellStyle name="Column5" xfId="380"/>
    <cellStyle name="Column7" xfId="381"/>
    <cellStyle name="Data" xfId="382"/>
    <cellStyle name="Excel Built-in Normal" xfId="383"/>
    <cellStyle name="Excel Built-in Normal 2" xfId="384"/>
    <cellStyle name="Heading" xfId="385"/>
    <cellStyle name="Heading1" xfId="386"/>
    <cellStyle name="Heading2" xfId="387"/>
    <cellStyle name="Heading3" xfId="388"/>
    <cellStyle name="Heading4" xfId="389"/>
    <cellStyle name="Heading4 10" xfId="390"/>
    <cellStyle name="Heading4 11" xfId="391"/>
    <cellStyle name="Heading4 2" xfId="392"/>
    <cellStyle name="Heading4 3" xfId="393"/>
    <cellStyle name="Heading4 4" xfId="394"/>
    <cellStyle name="Heading4 5" xfId="395"/>
    <cellStyle name="Heading4 6" xfId="396"/>
    <cellStyle name="Heading4 7" xfId="397"/>
    <cellStyle name="Heading4 8" xfId="398"/>
    <cellStyle name="Heading4 9" xfId="399"/>
    <cellStyle name="Name1" xfId="400"/>
    <cellStyle name="Name2" xfId="401"/>
    <cellStyle name="Name3" xfId="402"/>
    <cellStyle name="Name4" xfId="403"/>
    <cellStyle name="Name5" xfId="404"/>
    <cellStyle name="Normal 5" xfId="405"/>
    <cellStyle name="Normal 6" xfId="406"/>
    <cellStyle name="Normal_Sheet1" xfId="407"/>
    <cellStyle name="Result" xfId="408"/>
    <cellStyle name="Result2" xfId="409"/>
    <cellStyle name="S0" xfId="410"/>
    <cellStyle name="S0 2" xfId="411"/>
    <cellStyle name="S1" xfId="412"/>
    <cellStyle name="S1 2" xfId="413"/>
    <cellStyle name="S10" xfId="414"/>
    <cellStyle name="S10 2" xfId="415"/>
    <cellStyle name="S2" xfId="416"/>
    <cellStyle name="S2 2" xfId="417"/>
    <cellStyle name="S3" xfId="418"/>
    <cellStyle name="S3 2" xfId="419"/>
    <cellStyle name="S4" xfId="420"/>
    <cellStyle name="S4 2" xfId="421"/>
    <cellStyle name="S4_16 МСХ 13.09.11 с проблемными" xfId="422"/>
    <cellStyle name="S5" xfId="423"/>
    <cellStyle name="S5 2" xfId="424"/>
    <cellStyle name="S5_16 МСХ 13.09.11 с проблемными" xfId="425"/>
    <cellStyle name="S6" xfId="426"/>
    <cellStyle name="S6 2" xfId="427"/>
    <cellStyle name="S7" xfId="428"/>
    <cellStyle name="S7 2" xfId="429"/>
    <cellStyle name="S8" xfId="430"/>
    <cellStyle name="S8 2" xfId="431"/>
    <cellStyle name="S9" xfId="432"/>
    <cellStyle name="S9 2" xfId="433"/>
    <cellStyle name="S9_ПРОБЛЕМНЫЕ  2012-2014 (22.09.11)" xfId="434"/>
    <cellStyle name="Title1" xfId="435"/>
    <cellStyle name="TitleCol1" xfId="436"/>
    <cellStyle name="TitleCol1 2" xfId="437"/>
    <cellStyle name="TitleCol2" xfId="438"/>
    <cellStyle name="TitleCol2 2" xfId="439"/>
    <cellStyle name="White1" xfId="440"/>
    <cellStyle name="White2" xfId="441"/>
    <cellStyle name="White3" xfId="442"/>
    <cellStyle name="White4" xfId="443"/>
    <cellStyle name="White5" xfId="444"/>
    <cellStyle name="Акцент1 2" xfId="445"/>
    <cellStyle name="Акцент1 2 2" xfId="446"/>
    <cellStyle name="Акцент1 2 2 2" xfId="447"/>
    <cellStyle name="Акцент1 2 3" xfId="448"/>
    <cellStyle name="Акцент1 2 4" xfId="449"/>
    <cellStyle name="Акцент1 2 5" xfId="450"/>
    <cellStyle name="Акцент1 2_16 МСХ 13.09.11 с проблемными" xfId="451"/>
    <cellStyle name="Акцент1 3" xfId="452"/>
    <cellStyle name="Акцент2 2" xfId="453"/>
    <cellStyle name="Акцент2 2 2" xfId="454"/>
    <cellStyle name="Акцент2 2 2 2" xfId="455"/>
    <cellStyle name="Акцент2 2 3" xfId="456"/>
    <cellStyle name="Акцент2 2 4" xfId="457"/>
    <cellStyle name="Акцент2 2 5" xfId="458"/>
    <cellStyle name="Акцент2 2_16 МСХ 13.09.11 с проблемными" xfId="459"/>
    <cellStyle name="Акцент2 3" xfId="460"/>
    <cellStyle name="Акцент3 2" xfId="461"/>
    <cellStyle name="Акцент3 2 2" xfId="462"/>
    <cellStyle name="Акцент3 2 2 2" xfId="463"/>
    <cellStyle name="Акцент3 2 3" xfId="464"/>
    <cellStyle name="Акцент3 2 4" xfId="465"/>
    <cellStyle name="Акцент3 2 5" xfId="466"/>
    <cellStyle name="Акцент3 2_16 МСХ 13.09.11 с проблемными" xfId="467"/>
    <cellStyle name="Акцент3 3" xfId="468"/>
    <cellStyle name="Акцент4 2" xfId="469"/>
    <cellStyle name="Акцент4 2 2" xfId="470"/>
    <cellStyle name="Акцент4 2 2 2" xfId="471"/>
    <cellStyle name="Акцент4 2 3" xfId="472"/>
    <cellStyle name="Акцент4 2 4" xfId="473"/>
    <cellStyle name="Акцент4 2 5" xfId="474"/>
    <cellStyle name="Акцент4 2_16 МСХ 13.09.11 с проблемными" xfId="475"/>
    <cellStyle name="Акцент4 3" xfId="476"/>
    <cellStyle name="Акцент5 2" xfId="477"/>
    <cellStyle name="Акцент5 2 2" xfId="478"/>
    <cellStyle name="Акцент5 2 2 2" xfId="479"/>
    <cellStyle name="Акцент5 2 3" xfId="480"/>
    <cellStyle name="Акцент5 2 4" xfId="481"/>
    <cellStyle name="Акцент5 2 5" xfId="482"/>
    <cellStyle name="Акцент5 2_16 МСХ 13.09.11 с проблемными" xfId="483"/>
    <cellStyle name="Акцент5 3" xfId="484"/>
    <cellStyle name="Акцент6 2" xfId="485"/>
    <cellStyle name="Акцент6 2 2" xfId="486"/>
    <cellStyle name="Акцент6 2 2 2" xfId="487"/>
    <cellStyle name="Акцент6 2 3" xfId="488"/>
    <cellStyle name="Акцент6 2 4" xfId="489"/>
    <cellStyle name="Акцент6 2 5" xfId="490"/>
    <cellStyle name="Акцент6 2_16 МСХ 13.09.11 с проблемными" xfId="491"/>
    <cellStyle name="Акцент6 3" xfId="492"/>
    <cellStyle name="Ввод  2" xfId="493"/>
    <cellStyle name="Ввод  2 2" xfId="494"/>
    <cellStyle name="Ввод  2 2 2" xfId="495"/>
    <cellStyle name="Ввод  2 2 2 2" xfId="496"/>
    <cellStyle name="Ввод  2 2 3" xfId="497"/>
    <cellStyle name="Ввод  2 2 3 2" xfId="498"/>
    <cellStyle name="Ввод  2 2 4" xfId="499"/>
    <cellStyle name="Ввод  2 3" xfId="500"/>
    <cellStyle name="Ввод  2 3 2" xfId="501"/>
    <cellStyle name="Ввод  2 4" xfId="502"/>
    <cellStyle name="Ввод  2 4 2" xfId="503"/>
    <cellStyle name="Ввод  2 5" xfId="504"/>
    <cellStyle name="Ввод  2 5 2" xfId="505"/>
    <cellStyle name="Ввод  2 6" xfId="506"/>
    <cellStyle name="Ввод  2 6 2" xfId="507"/>
    <cellStyle name="Ввод  2 7" xfId="508"/>
    <cellStyle name="Ввод  2_Электроэнергия" xfId="509"/>
    <cellStyle name="Ввод  3" xfId="510"/>
    <cellStyle name="Ввод  3 2" xfId="511"/>
    <cellStyle name="Ввод  4" xfId="512"/>
    <cellStyle name="Вывод 2" xfId="513"/>
    <cellStyle name="Вывод 2 2" xfId="514"/>
    <cellStyle name="Вывод 2 2 2" xfId="515"/>
    <cellStyle name="Вывод 2 2 2 2" xfId="516"/>
    <cellStyle name="Вывод 2 2 3" xfId="517"/>
    <cellStyle name="Вывод 2 2 3 2" xfId="518"/>
    <cellStyle name="Вывод 2 2 4" xfId="519"/>
    <cellStyle name="Вывод 2 3" xfId="520"/>
    <cellStyle name="Вывод 2 3 2" xfId="521"/>
    <cellStyle name="Вывод 2 4" xfId="522"/>
    <cellStyle name="Вывод 2 4 2" xfId="523"/>
    <cellStyle name="Вывод 2 5" xfId="524"/>
    <cellStyle name="Вывод 2 5 2" xfId="525"/>
    <cellStyle name="Вывод 2 6" xfId="526"/>
    <cellStyle name="Вывод 2 6 2" xfId="527"/>
    <cellStyle name="Вывод 2 7" xfId="528"/>
    <cellStyle name="Вывод 2_Электроэнергия" xfId="529"/>
    <cellStyle name="Вывод 3" xfId="530"/>
    <cellStyle name="Вывод 3 2" xfId="531"/>
    <cellStyle name="Вывод 4" xfId="532"/>
    <cellStyle name="Вычисление 2" xfId="533"/>
    <cellStyle name="Вычисление 2 2" xfId="534"/>
    <cellStyle name="Вычисление 2 2 2" xfId="535"/>
    <cellStyle name="Вычисление 2 2 2 2" xfId="536"/>
    <cellStyle name="Вычисление 2 2 3" xfId="537"/>
    <cellStyle name="Вычисление 2 2 3 2" xfId="538"/>
    <cellStyle name="Вычисление 2 2 4" xfId="539"/>
    <cellStyle name="Вычисление 2 3" xfId="540"/>
    <cellStyle name="Вычисление 2 3 2" xfId="541"/>
    <cellStyle name="Вычисление 2 4" xfId="542"/>
    <cellStyle name="Вычисление 2 4 2" xfId="543"/>
    <cellStyle name="Вычисление 2 5" xfId="544"/>
    <cellStyle name="Вычисление 2 5 2" xfId="545"/>
    <cellStyle name="Вычисление 2 6" xfId="546"/>
    <cellStyle name="Вычисление 2 6 2" xfId="547"/>
    <cellStyle name="Вычисление 2 7" xfId="548"/>
    <cellStyle name="Вычисление 2_Электроэнергия" xfId="549"/>
    <cellStyle name="Вычисление 3" xfId="550"/>
    <cellStyle name="Вычисление 3 2" xfId="551"/>
    <cellStyle name="Вычисление 4" xfId="552"/>
    <cellStyle name="Гиперссылка" xfId="7" builtinId="8"/>
    <cellStyle name="Гиперссылка 2" xfId="553"/>
    <cellStyle name="Гиперссылка 3" xfId="554"/>
    <cellStyle name="Денежный 2" xfId="555"/>
    <cellStyle name="Денежный 2 2" xfId="556"/>
    <cellStyle name="Денежный 2 3" xfId="557"/>
    <cellStyle name="Денежный 2 3 2" xfId="558"/>
    <cellStyle name="Денежный 3" xfId="559"/>
    <cellStyle name="Денежный 3 2" xfId="560"/>
    <cellStyle name="Денежный 4" xfId="561"/>
    <cellStyle name="Денежный 4 2" xfId="562"/>
    <cellStyle name="Заголовок 1 2" xfId="563"/>
    <cellStyle name="Заголовок 1 2 2" xfId="564"/>
    <cellStyle name="Заголовок 1 2 2 2" xfId="565"/>
    <cellStyle name="Заголовок 1 2 3" xfId="566"/>
    <cellStyle name="Заголовок 1 2 4" xfId="567"/>
    <cellStyle name="Заголовок 1 2 5" xfId="568"/>
    <cellStyle name="Заголовок 1 2_Электроэнергия" xfId="569"/>
    <cellStyle name="Заголовок 1 3" xfId="570"/>
    <cellStyle name="Заголовок 2 2" xfId="571"/>
    <cellStyle name="Заголовок 2 2 2" xfId="572"/>
    <cellStyle name="Заголовок 2 2 2 2" xfId="573"/>
    <cellStyle name="Заголовок 2 2 3" xfId="574"/>
    <cellStyle name="Заголовок 2 2 4" xfId="575"/>
    <cellStyle name="Заголовок 2 2 5" xfId="576"/>
    <cellStyle name="Заголовок 2 2_Электроэнергия" xfId="577"/>
    <cellStyle name="Заголовок 2 3" xfId="578"/>
    <cellStyle name="Заголовок 3 2" xfId="579"/>
    <cellStyle name="Заголовок 3 2 2" xfId="580"/>
    <cellStyle name="Заголовок 3 2 2 2" xfId="581"/>
    <cellStyle name="Заголовок 3 2 3" xfId="582"/>
    <cellStyle name="Заголовок 3 2 4" xfId="583"/>
    <cellStyle name="Заголовок 3 2 5" xfId="584"/>
    <cellStyle name="Заголовок 3 2_Электроэнергия" xfId="585"/>
    <cellStyle name="Заголовок 3 3" xfId="586"/>
    <cellStyle name="Заголовок 4 2" xfId="587"/>
    <cellStyle name="Заголовок 4 2 2" xfId="588"/>
    <cellStyle name="Заголовок 4 2 2 2" xfId="589"/>
    <cellStyle name="Заголовок 4 2 3" xfId="590"/>
    <cellStyle name="Заголовок 4 2 4" xfId="591"/>
    <cellStyle name="Заголовок 4 2 5" xfId="592"/>
    <cellStyle name="Заголовок 4 2_Электроэнергия" xfId="593"/>
    <cellStyle name="Заголовок 4 3" xfId="594"/>
    <cellStyle name="Итог 2" xfId="595"/>
    <cellStyle name="Итог 2 2" xfId="596"/>
    <cellStyle name="Итог 2 2 2" xfId="597"/>
    <cellStyle name="Итог 2 2 2 2" xfId="598"/>
    <cellStyle name="Итог 2 2 2 2 2" xfId="599"/>
    <cellStyle name="Итог 2 2 2 3" xfId="600"/>
    <cellStyle name="Итог 2 2 3" xfId="601"/>
    <cellStyle name="Итог 2 2 3 2" xfId="602"/>
    <cellStyle name="Итог 2 2 4" xfId="603"/>
    <cellStyle name="Итог 2 2 4 2" xfId="604"/>
    <cellStyle name="Итог 2 2 5" xfId="605"/>
    <cellStyle name="Итог 2 2_Электроэнергия" xfId="606"/>
    <cellStyle name="Итог 2 3" xfId="607"/>
    <cellStyle name="Итог 2 3 2" xfId="608"/>
    <cellStyle name="Итог 2 3 2 2" xfId="609"/>
    <cellStyle name="Итог 2 3 3" xfId="610"/>
    <cellStyle name="Итог 2 3 3 2" xfId="611"/>
    <cellStyle name="Итог 2 3 4" xfId="612"/>
    <cellStyle name="Итог 2 4" xfId="613"/>
    <cellStyle name="Итог 2 4 2" xfId="614"/>
    <cellStyle name="Итог 2 5" xfId="615"/>
    <cellStyle name="Итог 2 5 2" xfId="616"/>
    <cellStyle name="Итог 2 6" xfId="617"/>
    <cellStyle name="Итог 2 6 2" xfId="618"/>
    <cellStyle name="Итог 2 7" xfId="619"/>
    <cellStyle name="Итог 2_Электроэнергия" xfId="620"/>
    <cellStyle name="Итог 3" xfId="621"/>
    <cellStyle name="Итог 3 2" xfId="622"/>
    <cellStyle name="Итог 4" xfId="623"/>
    <cellStyle name="КАНДАГАЧ тел3-33-96" xfId="624"/>
    <cellStyle name="Контрольная ячейка 2" xfId="625"/>
    <cellStyle name="Контрольная ячейка 2 2" xfId="626"/>
    <cellStyle name="Контрольная ячейка 2 2 2" xfId="627"/>
    <cellStyle name="Контрольная ячейка 2 3" xfId="628"/>
    <cellStyle name="Контрольная ячейка 2 4" xfId="629"/>
    <cellStyle name="Контрольная ячейка 2 5" xfId="630"/>
    <cellStyle name="Контрольная ячейка 2_Электроэнергия" xfId="631"/>
    <cellStyle name="Контрольная ячейка 3" xfId="632"/>
    <cellStyle name="Название 2" xfId="633"/>
    <cellStyle name="Название 2 2" xfId="634"/>
    <cellStyle name="Название 2 2 2" xfId="635"/>
    <cellStyle name="Название 2 3" xfId="636"/>
    <cellStyle name="Название 2 4" xfId="637"/>
    <cellStyle name="Название 2 5" xfId="638"/>
    <cellStyle name="Название 2_Электроэнергия" xfId="639"/>
    <cellStyle name="Название 3" xfId="640"/>
    <cellStyle name="Нейтральный 2" xfId="641"/>
    <cellStyle name="Нейтральный 2 2" xfId="642"/>
    <cellStyle name="Нейтральный 2 2 2" xfId="643"/>
    <cellStyle name="Нейтральный 2 3" xfId="644"/>
    <cellStyle name="Нейтральный 2 4" xfId="645"/>
    <cellStyle name="Нейтральный 2 5" xfId="646"/>
    <cellStyle name="Нейтральный 2_Электроэнергия" xfId="647"/>
    <cellStyle name="Нейтральный 3" xfId="648"/>
    <cellStyle name="Обычный" xfId="0" builtinId="0"/>
    <cellStyle name="Обычный 10" xfId="649"/>
    <cellStyle name="Обычный 10 2" xfId="650"/>
    <cellStyle name="Обычный 10 2 2" xfId="651"/>
    <cellStyle name="Обычный 10 2 2 2" xfId="652"/>
    <cellStyle name="Обычный 10 2 3" xfId="653"/>
    <cellStyle name="Обычный 10 2 3 2" xfId="654"/>
    <cellStyle name="Обычный 10 2 3 3" xfId="655"/>
    <cellStyle name="Обычный 10 2 4" xfId="656"/>
    <cellStyle name="Обычный 10 3" xfId="657"/>
    <cellStyle name="Обычный 10 3 2" xfId="658"/>
    <cellStyle name="Обычный 10 3 3" xfId="659"/>
    <cellStyle name="Обычный 10 4" xfId="660"/>
    <cellStyle name="Обычный 10 5" xfId="661"/>
    <cellStyle name="Обычный 10 6" xfId="662"/>
    <cellStyle name="Обычный 10 6 2" xfId="663"/>
    <cellStyle name="Обычный 10 7" xfId="664"/>
    <cellStyle name="Обычный 10 7 2" xfId="665"/>
    <cellStyle name="Обычный 10 8" xfId="666"/>
    <cellStyle name="Обычный 10_Август по объектно" xfId="667"/>
    <cellStyle name="Обычный 11" xfId="668"/>
    <cellStyle name="Обычный 11 2" xfId="669"/>
    <cellStyle name="Обычный 11 2 2" xfId="670"/>
    <cellStyle name="Обычный 11 2 2 2" xfId="671"/>
    <cellStyle name="Обычный 11 2 3" xfId="672"/>
    <cellStyle name="Обычный 11 2 3 2" xfId="673"/>
    <cellStyle name="Обычный 11 2 4" xfId="674"/>
    <cellStyle name="Обычный 11 3" xfId="675"/>
    <cellStyle name="Обычный 11 3 2" xfId="676"/>
    <cellStyle name="Обычный 11 3 2 2" xfId="677"/>
    <cellStyle name="Обычный 11 3 3" xfId="678"/>
    <cellStyle name="Обычный 11 3 3 2" xfId="679"/>
    <cellStyle name="Обычный 11 3 4" xfId="680"/>
    <cellStyle name="Обычный 11 4" xfId="681"/>
    <cellStyle name="Обычный 11 4 2" xfId="682"/>
    <cellStyle name="Обычный 11 4 2 2" xfId="683"/>
    <cellStyle name="Обычный 11 4 3" xfId="684"/>
    <cellStyle name="Обычный 11 5" xfId="685"/>
    <cellStyle name="Обычный 11 6" xfId="686"/>
    <cellStyle name="Обычный 11 7" xfId="687"/>
    <cellStyle name="Обычный 11 7 2" xfId="688"/>
    <cellStyle name="Обычный 11_Август по объектно" xfId="689"/>
    <cellStyle name="Обычный 12" xfId="690"/>
    <cellStyle name="Обычный 12 2" xfId="691"/>
    <cellStyle name="Обычный 12 2 2" xfId="692"/>
    <cellStyle name="Обычный 12 2 2 2" xfId="693"/>
    <cellStyle name="Обычный 12 2 3" xfId="694"/>
    <cellStyle name="Обычный 12 2 3 2" xfId="695"/>
    <cellStyle name="Обычный 12 2 4" xfId="696"/>
    <cellStyle name="Обычный 12 3" xfId="697"/>
    <cellStyle name="Обычный 12 3 2" xfId="698"/>
    <cellStyle name="Обычный 12 3 2 2" xfId="699"/>
    <cellStyle name="Обычный 12 3 3" xfId="700"/>
    <cellStyle name="Обычный 12 3 3 2" xfId="701"/>
    <cellStyle name="Обычный 12 3 4" xfId="702"/>
    <cellStyle name="Обычный 12 4" xfId="703"/>
    <cellStyle name="Обычный 12 4 2" xfId="704"/>
    <cellStyle name="Обычный 12 4 2 2" xfId="705"/>
    <cellStyle name="Обычный 12 4 3" xfId="706"/>
    <cellStyle name="Обычный 12 5" xfId="707"/>
    <cellStyle name="Обычный 12 6" xfId="708"/>
    <cellStyle name="Обычный 12 7" xfId="709"/>
    <cellStyle name="Обычный 12 7 2" xfId="710"/>
    <cellStyle name="Обычный 12_Август по объектно" xfId="711"/>
    <cellStyle name="Обычный 13" xfId="712"/>
    <cellStyle name="Обычный 13 2" xfId="713"/>
    <cellStyle name="Обычный 13 2 2" xfId="714"/>
    <cellStyle name="Обычный 13 3" xfId="715"/>
    <cellStyle name="Обычный 13 3 2" xfId="716"/>
    <cellStyle name="Обычный 13 4" xfId="717"/>
    <cellStyle name="Обычный 13_Гидроузел на р.Тышкан" xfId="718"/>
    <cellStyle name="Обычный 14" xfId="719"/>
    <cellStyle name="Обычный 14 2" xfId="720"/>
    <cellStyle name="Обычный 14 3" xfId="721"/>
    <cellStyle name="Обычный 14 4" xfId="722"/>
    <cellStyle name="Обычный 14_Гидроузел на р.Тышкан" xfId="723"/>
    <cellStyle name="Обычный 15" xfId="724"/>
    <cellStyle name="Обычный 15 2" xfId="725"/>
    <cellStyle name="Обычный 15 3" xfId="726"/>
    <cellStyle name="Обычный 15 4" xfId="727"/>
    <cellStyle name="Обычный 15 5" xfId="728"/>
    <cellStyle name="Обычный 16" xfId="729"/>
    <cellStyle name="Обычный 16 2" xfId="730"/>
    <cellStyle name="Обычный 16 2 2" xfId="731"/>
    <cellStyle name="Обычный 16 2 2 2" xfId="732"/>
    <cellStyle name="Обычный 16 2 3" xfId="733"/>
    <cellStyle name="Обычный 16 2 3 2" xfId="734"/>
    <cellStyle name="Обычный 16 2 4" xfId="735"/>
    <cellStyle name="Обычный 16 3" xfId="736"/>
    <cellStyle name="Обычный 16 3 2" xfId="737"/>
    <cellStyle name="Обычный 16 4" xfId="738"/>
    <cellStyle name="Обычный 16 5" xfId="739"/>
    <cellStyle name="Обычный 16 5 2" xfId="740"/>
    <cellStyle name="Обычный 16_Гидроузел на р.Тышкан" xfId="741"/>
    <cellStyle name="Обычный 17" xfId="742"/>
    <cellStyle name="Обычный 17 2" xfId="743"/>
    <cellStyle name="Обычный 17 2 2" xfId="744"/>
    <cellStyle name="Обычный 17 3" xfId="745"/>
    <cellStyle name="Обычный 17 3 2" xfId="746"/>
    <cellStyle name="Обычный 17 3 2 2" xfId="747"/>
    <cellStyle name="Обычный 17 3 2 2 2" xfId="748"/>
    <cellStyle name="Обычный 17 3 2 3" xfId="749"/>
    <cellStyle name="Обычный 17 3 2 3 2" xfId="750"/>
    <cellStyle name="Обычный 17 3 2 4" xfId="751"/>
    <cellStyle name="Обычный 17 3 3" xfId="752"/>
    <cellStyle name="Обычный 17 4" xfId="753"/>
    <cellStyle name="Обычный 17 4 2" xfId="754"/>
    <cellStyle name="Обычный 17 4 2 2" xfId="755"/>
    <cellStyle name="Обычный 17 4 3" xfId="756"/>
    <cellStyle name="Обычный 17 4 3 2" xfId="757"/>
    <cellStyle name="Обычный 17 4 4" xfId="758"/>
    <cellStyle name="Обычный 17 5" xfId="759"/>
    <cellStyle name="Обычный 17 5 2" xfId="760"/>
    <cellStyle name="Обычный 18" xfId="761"/>
    <cellStyle name="Обычный 18 2" xfId="762"/>
    <cellStyle name="Обычный 18 2 2" xfId="763"/>
    <cellStyle name="Обычный 18 3" xfId="764"/>
    <cellStyle name="Обычный 18 3 2" xfId="765"/>
    <cellStyle name="Обычный 18 3 3" xfId="766"/>
    <cellStyle name="Обычный 18 4" xfId="767"/>
    <cellStyle name="Обычный 18 5" xfId="768"/>
    <cellStyle name="Обычный 19" xfId="769"/>
    <cellStyle name="Обычный 19 2" xfId="770"/>
    <cellStyle name="Обычный 19 2 2" xfId="771"/>
    <cellStyle name="Обычный 19 3" xfId="772"/>
    <cellStyle name="Обычный 19 3 2" xfId="773"/>
    <cellStyle name="Обычный 19 3 3" xfId="774"/>
    <cellStyle name="Обычный 19 4" xfId="775"/>
    <cellStyle name="Обычный 19 5" xfId="776"/>
    <cellStyle name="Обычный 198" xfId="777"/>
    <cellStyle name="Обычный 2" xfId="778"/>
    <cellStyle name="Обычный 2 10" xfId="779"/>
    <cellStyle name="Обычный 2 10 2" xfId="780"/>
    <cellStyle name="Обычный 2 10 2 2" xfId="781"/>
    <cellStyle name="Обычный 2 10 2 2 2" xfId="782"/>
    <cellStyle name="Обычный 2 10 2 3" xfId="783"/>
    <cellStyle name="Обычный 2 10 3" xfId="784"/>
    <cellStyle name="Обычный 2 10 3 2" xfId="785"/>
    <cellStyle name="Обычный 2 10 4" xfId="786"/>
    <cellStyle name="Обычный 2 11" xfId="787"/>
    <cellStyle name="Обычный 2 11 2" xfId="788"/>
    <cellStyle name="Обычный 2 11 2 2" xfId="789"/>
    <cellStyle name="Обычный 2 12" xfId="790"/>
    <cellStyle name="Обычный 2 12 2" xfId="791"/>
    <cellStyle name="Обычный 2 13" xfId="792"/>
    <cellStyle name="Обычный 2 14" xfId="793"/>
    <cellStyle name="Обычный 2 15" xfId="794"/>
    <cellStyle name="Обычный 2 18" xfId="795"/>
    <cellStyle name="Обычный 2 2" xfId="796"/>
    <cellStyle name="Обычный 2 2 2" xfId="797"/>
    <cellStyle name="Обычный 2 2 2 2" xfId="798"/>
    <cellStyle name="Обычный 2 2 2 2 2" xfId="799"/>
    <cellStyle name="Обычный 2 2 2 2 2 2" xfId="800"/>
    <cellStyle name="Обычный 2 2 2 2 3" xfId="801"/>
    <cellStyle name="Обычный 2 2 2 3" xfId="802"/>
    <cellStyle name="Обычный 2 2 2 3 2" xfId="803"/>
    <cellStyle name="Обычный 2 2 2 4" xfId="804"/>
    <cellStyle name="Обычный 2 2 2 5" xfId="805"/>
    <cellStyle name="Обычный 2 2 2 5 2" xfId="806"/>
    <cellStyle name="Обычный 2 2 2 6" xfId="807"/>
    <cellStyle name="Обычный 2 2 2 6 2" xfId="808"/>
    <cellStyle name="Обычный 2 2 2 6 3" xfId="809"/>
    <cellStyle name="Обычный 2 2 2 7" xfId="810"/>
    <cellStyle name="Обычный 2 2 2_Гидроузел на р.Тышкан" xfId="811"/>
    <cellStyle name="Обычный 2 2 3" xfId="812"/>
    <cellStyle name="Обычный 2 2 3 2" xfId="813"/>
    <cellStyle name="Обычный 2 2 3 2 2" xfId="814"/>
    <cellStyle name="Обычный 2 2 3 3" xfId="815"/>
    <cellStyle name="Обычный 2 2 4" xfId="816"/>
    <cellStyle name="Обычный 2 2 4 2" xfId="817"/>
    <cellStyle name="Обычный 2 2 4 2 2" xfId="818"/>
    <cellStyle name="Обычный 2 2 4 3" xfId="819"/>
    <cellStyle name="Обычный 2 2 5" xfId="820"/>
    <cellStyle name="Обычный 2 2 5 2" xfId="821"/>
    <cellStyle name="Обычный 2 2 6" xfId="822"/>
    <cellStyle name="Обычный 2 2 6 2" xfId="823"/>
    <cellStyle name="Обычный 2 2 7" xfId="824"/>
    <cellStyle name="Обычный 2 2 7 2" xfId="825"/>
    <cellStyle name="Обычный 2 2 7 2 2" xfId="826"/>
    <cellStyle name="Обычный 2 2 7 3" xfId="827"/>
    <cellStyle name="Обычный 2 2 8" xfId="828"/>
    <cellStyle name="Обычный 2 2 8 2" xfId="829"/>
    <cellStyle name="Обычный 2 2 8 2 2" xfId="830"/>
    <cellStyle name="Обычный 2 2 8 3" xfId="831"/>
    <cellStyle name="Обычный 2 2 9" xfId="5"/>
    <cellStyle name="Обычный 2 2_4 МСХ 27.07.11 переигровки" xfId="832"/>
    <cellStyle name="Обычный 2 3" xfId="833"/>
    <cellStyle name="Обычный 2 3 2" xfId="834"/>
    <cellStyle name="Обычный 2 3 3" xfId="835"/>
    <cellStyle name="Обычный 2 3 3 2" xfId="836"/>
    <cellStyle name="Обычный 2 3 4" xfId="837"/>
    <cellStyle name="Обычный 2 3 4 2" xfId="838"/>
    <cellStyle name="Обычный 2 3 4 2 2" xfId="839"/>
    <cellStyle name="Обычный 2 3 4 3" xfId="840"/>
    <cellStyle name="Обычный 2 3 4 3 2" xfId="841"/>
    <cellStyle name="Обычный 2 3 4 4" xfId="842"/>
    <cellStyle name="Обычный 2 3 5" xfId="843"/>
    <cellStyle name="Обычный 2 3 6" xfId="844"/>
    <cellStyle name="Обычный 2 3 6 2" xfId="845"/>
    <cellStyle name="Обычный 2 3 7" xfId="846"/>
    <cellStyle name="Обычный 2 3 8" xfId="847"/>
    <cellStyle name="Обычный 2 3 9" xfId="848"/>
    <cellStyle name="Обычный 2 3_Гидроузел на р.Тышкан" xfId="849"/>
    <cellStyle name="Обычный 2 4" xfId="850"/>
    <cellStyle name="Обычный 2 4 2" xfId="851"/>
    <cellStyle name="Обычный 2 4 2 2" xfId="852"/>
    <cellStyle name="Обычный 2 4 2 2 2" xfId="853"/>
    <cellStyle name="Обычный 2 4 2 3" xfId="854"/>
    <cellStyle name="Обычный 2 4 3" xfId="855"/>
    <cellStyle name="Обычный 2 4 4" xfId="856"/>
    <cellStyle name="Обычный 2 4 5" xfId="857"/>
    <cellStyle name="Обычный 2 4 5 2" xfId="858"/>
    <cellStyle name="Обычный 2 4 6" xfId="859"/>
    <cellStyle name="Обычный 2 5" xfId="860"/>
    <cellStyle name="Обычный 2 5 2" xfId="861"/>
    <cellStyle name="Обычный 2 5 2 2" xfId="862"/>
    <cellStyle name="Обычный 2 5 2 2 2" xfId="863"/>
    <cellStyle name="Обычный 2 5 2 3" xfId="864"/>
    <cellStyle name="Обычный 2 5 2 3 2" xfId="865"/>
    <cellStyle name="Обычный 2 5 2 4" xfId="866"/>
    <cellStyle name="Обычный 2 5 3" xfId="867"/>
    <cellStyle name="Обычный 2 5 4" xfId="868"/>
    <cellStyle name="Обычный 2 5 4 2" xfId="869"/>
    <cellStyle name="Обычный 2 5 5" xfId="870"/>
    <cellStyle name="Обычный 2 6" xfId="871"/>
    <cellStyle name="Обычный 2 6 2" xfId="872"/>
    <cellStyle name="Обычный 2 6 3" xfId="873"/>
    <cellStyle name="Обычный 2 6 3 2" xfId="874"/>
    <cellStyle name="Обычный 2 6 4" xfId="875"/>
    <cellStyle name="Обычный 2 6 5" xfId="876"/>
    <cellStyle name="Обычный 2 7" xfId="877"/>
    <cellStyle name="Обычный 2 7 2" xfId="878"/>
    <cellStyle name="Обычный 2 7 3" xfId="879"/>
    <cellStyle name="Обычный 2 7 3 2" xfId="880"/>
    <cellStyle name="Обычный 2 8" xfId="881"/>
    <cellStyle name="Обычный 2 8 2" xfId="882"/>
    <cellStyle name="Обычный 2 8 3" xfId="883"/>
    <cellStyle name="Обычный 2 9" xfId="884"/>
    <cellStyle name="Обычный 2 9 2" xfId="885"/>
    <cellStyle name="Обычный 2 9 2 2" xfId="886"/>
    <cellStyle name="Обычный 2 9 2 2 2" xfId="887"/>
    <cellStyle name="Обычный 2 9 2 3" xfId="888"/>
    <cellStyle name="Обычный 2 9 3" xfId="889"/>
    <cellStyle name="Обычный 2 9 3 2" xfId="890"/>
    <cellStyle name="Обычный 2 9 4" xfId="891"/>
    <cellStyle name="Обычный 2_16 МСХ 13.09.11 с проблемными" xfId="892"/>
    <cellStyle name="Обычный 20" xfId="893"/>
    <cellStyle name="Обычный 20 2" xfId="894"/>
    <cellStyle name="Обычный 20 3" xfId="895"/>
    <cellStyle name="Обычный 20 3 2" xfId="896"/>
    <cellStyle name="Обычный 20 3 3" xfId="897"/>
    <cellStyle name="Обычный 20 4" xfId="898"/>
    <cellStyle name="Обычный 20 5" xfId="899"/>
    <cellStyle name="Обычный 21" xfId="900"/>
    <cellStyle name="Обычный 21 2" xfId="901"/>
    <cellStyle name="Обычный 21 2 2" xfId="902"/>
    <cellStyle name="Обычный 21 3" xfId="903"/>
    <cellStyle name="Обычный 21 3 2" xfId="904"/>
    <cellStyle name="Обычный 21 3 3" xfId="905"/>
    <cellStyle name="Обычный 21 4" xfId="906"/>
    <cellStyle name="Обычный 22" xfId="907"/>
    <cellStyle name="Обычный 22 2" xfId="908"/>
    <cellStyle name="Обычный 22 3" xfId="909"/>
    <cellStyle name="Обычный 22 3 2" xfId="910"/>
    <cellStyle name="Обычный 22 3 2 2" xfId="911"/>
    <cellStyle name="Обычный 22 3 2 2 2" xfId="912"/>
    <cellStyle name="Обычный 22 3 2 3" xfId="913"/>
    <cellStyle name="Обычный 22 3 3" xfId="914"/>
    <cellStyle name="Обычный 22 4" xfId="915"/>
    <cellStyle name="Обычный 22 4 2" xfId="916"/>
    <cellStyle name="Обычный 23" xfId="917"/>
    <cellStyle name="Обычный 23 2" xfId="918"/>
    <cellStyle name="Обычный 23 2 2" xfId="919"/>
    <cellStyle name="Обычный 23 2 2 2" xfId="920"/>
    <cellStyle name="Обычный 23 2 2 2 2" xfId="921"/>
    <cellStyle name="Обычный 23 2 2 3" xfId="922"/>
    <cellStyle name="Обычный 23 2 2 3 2" xfId="923"/>
    <cellStyle name="Обычный 23 2 2 3 2 2" xfId="924"/>
    <cellStyle name="Обычный 23 2 2 3 3" xfId="925"/>
    <cellStyle name="Обычный 23 2 2 3 3 2" xfId="926"/>
    <cellStyle name="Обычный 23 2 2 3 4" xfId="927"/>
    <cellStyle name="Обычный 23 2 2 4" xfId="928"/>
    <cellStyle name="Обычный 23 2 3" xfId="929"/>
    <cellStyle name="Обычный 23 2_План финансирования на 2013 год" xfId="930"/>
    <cellStyle name="Обычный 23 3" xfId="931"/>
    <cellStyle name="Обычный 23 4" xfId="932"/>
    <cellStyle name="Обычный 23 4 2" xfId="933"/>
    <cellStyle name="Обычный 23 4 2 2" xfId="934"/>
    <cellStyle name="Обычный 23 4 2 2 2" xfId="935"/>
    <cellStyle name="Обычный 23 4 2 3" xfId="936"/>
    <cellStyle name="Обычный 23 4 2 3 2" xfId="937"/>
    <cellStyle name="Обычный 23 4 2 4" xfId="938"/>
    <cellStyle name="Обычный 23 4 3" xfId="939"/>
    <cellStyle name="Обычный 23 5" xfId="940"/>
    <cellStyle name="Обычный 23 6" xfId="941"/>
    <cellStyle name="Обычный 23 7" xfId="942"/>
    <cellStyle name="Обычный 23 8" xfId="943"/>
    <cellStyle name="Обычный 23_админ.расходы" xfId="944"/>
    <cellStyle name="Обычный 24" xfId="945"/>
    <cellStyle name="Обычный 24 2" xfId="946"/>
    <cellStyle name="Обычный 24 2 2" xfId="947"/>
    <cellStyle name="Обычный 24 2 2 2" xfId="948"/>
    <cellStyle name="Обычный 24 2 3" xfId="949"/>
    <cellStyle name="Обычный 24 2 3 2" xfId="950"/>
    <cellStyle name="Обычный 24 2 4" xfId="951"/>
    <cellStyle name="Обычный 24 3" xfId="952"/>
    <cellStyle name="Обычный 24 3 2" xfId="953"/>
    <cellStyle name="Обычный 24 4" xfId="954"/>
    <cellStyle name="Обычный 24 5" xfId="955"/>
    <cellStyle name="Обычный 24 5 2" xfId="956"/>
    <cellStyle name="Обычный 24_админ.расходы" xfId="957"/>
    <cellStyle name="Обычный 25" xfId="958"/>
    <cellStyle name="Обычный 25 2" xfId="959"/>
    <cellStyle name="Обычный 25 2 2" xfId="960"/>
    <cellStyle name="Обычный 25 3" xfId="961"/>
    <cellStyle name="Обычный 25 3 2" xfId="962"/>
    <cellStyle name="Обычный 25 3 2 2" xfId="963"/>
    <cellStyle name="Обычный 25 3 3" xfId="964"/>
    <cellStyle name="Обычный 26" xfId="965"/>
    <cellStyle name="Обычный 26 2" xfId="966"/>
    <cellStyle name="Обычный 26 2 2" xfId="967"/>
    <cellStyle name="Обычный 26 2 3" xfId="968"/>
    <cellStyle name="Обычный 26 3" xfId="969"/>
    <cellStyle name="Обычный 26 4" xfId="970"/>
    <cellStyle name="Обычный 27" xfId="971"/>
    <cellStyle name="Обычный 27 2" xfId="972"/>
    <cellStyle name="Обычный 27 2 2" xfId="973"/>
    <cellStyle name="Обычный 27 3" xfId="974"/>
    <cellStyle name="Обычный 28" xfId="975"/>
    <cellStyle name="Обычный 29" xfId="976"/>
    <cellStyle name="Обычный 29 2" xfId="977"/>
    <cellStyle name="Обычный 29 2 2" xfId="978"/>
    <cellStyle name="Обычный 29 3" xfId="979"/>
    <cellStyle name="Обычный 29 4" xfId="980"/>
    <cellStyle name="Обычный 3" xfId="981"/>
    <cellStyle name="Обычный 3 10" xfId="982"/>
    <cellStyle name="Обычный 3 11" xfId="983"/>
    <cellStyle name="Обычный 3 12" xfId="984"/>
    <cellStyle name="Обычный 3 13" xfId="985"/>
    <cellStyle name="Обычный 3 2" xfId="986"/>
    <cellStyle name="Обычный 3 2 2" xfId="987"/>
    <cellStyle name="Обычный 3 2 2 2" xfId="988"/>
    <cellStyle name="Обычный 3 2 2 2 2" xfId="989"/>
    <cellStyle name="Обычный 3 2 2 3" xfId="990"/>
    <cellStyle name="Обычный 3 2 3" xfId="991"/>
    <cellStyle name="Обычный 3 2 3 2" xfId="992"/>
    <cellStyle name="Обычный 3 2 3 2 2" xfId="993"/>
    <cellStyle name="Обычный 3 2 3 3" xfId="994"/>
    <cellStyle name="Обычный 3 2 3 3 2" xfId="995"/>
    <cellStyle name="Обычный 3 2 3 4" xfId="996"/>
    <cellStyle name="Обычный 3 2 4" xfId="997"/>
    <cellStyle name="Обычный 3 2 4 2" xfId="998"/>
    <cellStyle name="Обычный 3 2 5" xfId="999"/>
    <cellStyle name="Обычный 3 2 5 2" xfId="1000"/>
    <cellStyle name="Обычный 3 2 6" xfId="2"/>
    <cellStyle name="Обычный 3 2 7" xfId="1001"/>
    <cellStyle name="Обычный 3 2_Каратальская плотина" xfId="1002"/>
    <cellStyle name="Обычный 3 3" xfId="1003"/>
    <cellStyle name="Обычный 3 3 2" xfId="1004"/>
    <cellStyle name="Обычный 3 3 3" xfId="1005"/>
    <cellStyle name="Обычный 3 4" xfId="1006"/>
    <cellStyle name="Обычный 3 4 2" xfId="1007"/>
    <cellStyle name="Обычный 3 5" xfId="1008"/>
    <cellStyle name="Обычный 3 6" xfId="1009"/>
    <cellStyle name="Обычный 3 7" xfId="1010"/>
    <cellStyle name="Обычный 3 8" xfId="1011"/>
    <cellStyle name="Обычный 3 9" xfId="1012"/>
    <cellStyle name="Обычный 3 9 2" xfId="1013"/>
    <cellStyle name="Обычный 3 9 3" xfId="1014"/>
    <cellStyle name="Обычный 3_Гидроузел на р.Тышкан" xfId="1015"/>
    <cellStyle name="Обычный 30" xfId="1016"/>
    <cellStyle name="Обычный 31" xfId="1017"/>
    <cellStyle name="Обычный 32" xfId="1018"/>
    <cellStyle name="Обычный 32 2" xfId="1019"/>
    <cellStyle name="Обычный 33" xfId="1020"/>
    <cellStyle name="Обычный 33 2" xfId="1021"/>
    <cellStyle name="Обычный 33 3" xfId="1022"/>
    <cellStyle name="Обычный 33 4" xfId="1023"/>
    <cellStyle name="Обычный 34" xfId="1024"/>
    <cellStyle name="Обычный 34 2" xfId="1025"/>
    <cellStyle name="Обычный 34 3" xfId="1026"/>
    <cellStyle name="Обычный 34_План финансирования на 2013 год" xfId="1027"/>
    <cellStyle name="Обычный 35" xfId="1028"/>
    <cellStyle name="Обычный 35 2" xfId="1029"/>
    <cellStyle name="Обычный 35 3" xfId="1030"/>
    <cellStyle name="Обычный 36" xfId="1031"/>
    <cellStyle name="Обычный 37" xfId="1032"/>
    <cellStyle name="Обычный 38" xfId="1033"/>
    <cellStyle name="Обычный 39" xfId="1034"/>
    <cellStyle name="Обычный 4" xfId="1035"/>
    <cellStyle name="Обычный 4 2" xfId="1036"/>
    <cellStyle name="Обычный 4 3" xfId="1037"/>
    <cellStyle name="Обычный 4 3 2" xfId="1038"/>
    <cellStyle name="Обычный 4 3 2 2" xfId="1039"/>
    <cellStyle name="Обычный 4 3 3" xfId="1040"/>
    <cellStyle name="Обычный 4 4" xfId="1041"/>
    <cellStyle name="Обычный 4 4 2" xfId="1042"/>
    <cellStyle name="Обычный 4 5" xfId="1043"/>
    <cellStyle name="Обычный 4 5 2" xfId="1044"/>
    <cellStyle name="Обычный 4 6" xfId="1045"/>
    <cellStyle name="Обычный 4 7" xfId="1046"/>
    <cellStyle name="Обычный 4_админ.расходы" xfId="1047"/>
    <cellStyle name="Обычный 40" xfId="1048"/>
    <cellStyle name="Обычный 41" xfId="1049"/>
    <cellStyle name="Обычный 42" xfId="1050"/>
    <cellStyle name="Обычный 43" xfId="1051"/>
    <cellStyle name="Обычный 44" xfId="1052"/>
    <cellStyle name="Обычный 45" xfId="1053"/>
    <cellStyle name="Обычный 46" xfId="1054"/>
    <cellStyle name="Обычный 47" xfId="1055"/>
    <cellStyle name="Обычный 47 2" xfId="1056"/>
    <cellStyle name="Обычный 47 3" xfId="1057"/>
    <cellStyle name="Обычный 47 4" xfId="1058"/>
    <cellStyle name="Обычный 48" xfId="1059"/>
    <cellStyle name="Обычный 49" xfId="1060"/>
    <cellStyle name="Обычный 49 2" xfId="1061"/>
    <cellStyle name="Обычный 5" xfId="1062"/>
    <cellStyle name="Обычный 5 2" xfId="1063"/>
    <cellStyle name="Обычный 5 2 2" xfId="1064"/>
    <cellStyle name="Обычный 5 2 2 2" xfId="1065"/>
    <cellStyle name="Обычный 5 2 3" xfId="1066"/>
    <cellStyle name="Обычный 5 2 4" xfId="1067"/>
    <cellStyle name="Обычный 5 3" xfId="1068"/>
    <cellStyle name="Обычный 5 4" xfId="1069"/>
    <cellStyle name="Обычный 5 5" xfId="1070"/>
    <cellStyle name="Обычный 5_Гидроузел на р.Тышкан" xfId="1071"/>
    <cellStyle name="Обычный 50" xfId="1072"/>
    <cellStyle name="Обычный 50 2" xfId="1073"/>
    <cellStyle name="Обычный 51" xfId="1074"/>
    <cellStyle name="Обычный 51 2" xfId="1075"/>
    <cellStyle name="Обычный 52" xfId="1076"/>
    <cellStyle name="Обычный 53" xfId="1077"/>
    <cellStyle name="Обычный 53 2" xfId="1078"/>
    <cellStyle name="Обычный 54" xfId="1079"/>
    <cellStyle name="Обычный 55" xfId="1080"/>
    <cellStyle name="Обычный 56" xfId="1081"/>
    <cellStyle name="Обычный 57" xfId="1082"/>
    <cellStyle name="Обычный 57 2" xfId="1083"/>
    <cellStyle name="Обычный 57 2 2" xfId="1084"/>
    <cellStyle name="Обычный 57 2 2 2" xfId="1085"/>
    <cellStyle name="Обычный 57 2 2 2 2" xfId="1086"/>
    <cellStyle name="Обычный 57 2 2 3" xfId="1087"/>
    <cellStyle name="Обычный 57 2 3" xfId="1088"/>
    <cellStyle name="Обычный 57 2 3 2" xfId="1089"/>
    <cellStyle name="Обычный 57 2 3 2 2" xfId="1090"/>
    <cellStyle name="Обычный 57 2 3 3" xfId="1091"/>
    <cellStyle name="Обычный 57 2 3 3 2" xfId="1092"/>
    <cellStyle name="Обычный 57 2 4" xfId="1093"/>
    <cellStyle name="Обычный 57 2 4 2" xfId="1094"/>
    <cellStyle name="Обычный 57 2 4 2 2" xfId="1095"/>
    <cellStyle name="Обычный 57 2 4 3" xfId="1096"/>
    <cellStyle name="Обычный 57 2 4 3 2" xfId="1097"/>
    <cellStyle name="Обычный 57 2 4 4" xfId="1098"/>
    <cellStyle name="Обычный 57 2 4 4 2" xfId="1099"/>
    <cellStyle name="Обычный 57 2 4 4 2 2" xfId="1100"/>
    <cellStyle name="Обычный 57 2 4 5" xfId="1101"/>
    <cellStyle name="Обычный 57 2 5" xfId="1102"/>
    <cellStyle name="Обычный 57 2 5 2" xfId="1103"/>
    <cellStyle name="Обычный 57 2 5 2 2" xfId="1104"/>
    <cellStyle name="Обычный 57 2 5 3" xfId="1105"/>
    <cellStyle name="Обычный 57 2 6" xfId="1106"/>
    <cellStyle name="Обычный 57 2 6 2" xfId="1107"/>
    <cellStyle name="Обычный 57 2 7" xfId="1108"/>
    <cellStyle name="Обычный 57 3" xfId="1109"/>
    <cellStyle name="Обычный 57 3 2" xfId="1110"/>
    <cellStyle name="Обычный 57 4" xfId="1111"/>
    <cellStyle name="Обычный 58" xfId="1112"/>
    <cellStyle name="Обычный 58 2" xfId="1113"/>
    <cellStyle name="Обычный 58 2 2" xfId="1114"/>
    <cellStyle name="Обычный 58 2 2 2" xfId="1115"/>
    <cellStyle name="Обычный 58 2 3" xfId="1116"/>
    <cellStyle name="Обычный 58 3" xfId="1117"/>
    <cellStyle name="Обычный 58 3 2" xfId="1118"/>
    <cellStyle name="Обычный 58 4" xfId="1119"/>
    <cellStyle name="Обычный 59" xfId="1120"/>
    <cellStyle name="Обычный 59 2" xfId="1121"/>
    <cellStyle name="Обычный 59 2 2" xfId="1122"/>
    <cellStyle name="Обычный 59 2 2 2" xfId="1123"/>
    <cellStyle name="Обычный 59 2 3" xfId="1124"/>
    <cellStyle name="Обычный 59 3" xfId="1125"/>
    <cellStyle name="Обычный 59 3 2" xfId="1126"/>
    <cellStyle name="Обычный 59 4" xfId="1127"/>
    <cellStyle name="Обычный 6" xfId="1128"/>
    <cellStyle name="Обычный 6 2" xfId="1129"/>
    <cellStyle name="Обычный 6 2 2" xfId="1130"/>
    <cellStyle name="Обычный 6 2 2 2" xfId="1131"/>
    <cellStyle name="Обычный 6 2 3" xfId="1132"/>
    <cellStyle name="Обычный 6 3" xfId="1133"/>
    <cellStyle name="Обычный 6 4" xfId="1134"/>
    <cellStyle name="Обычный 6 5" xfId="1135"/>
    <cellStyle name="Обычный 6 5 2" xfId="1136"/>
    <cellStyle name="Обычный 6 6" xfId="1137"/>
    <cellStyle name="Обычный 6_Гидроузел на р.Тышкан" xfId="1138"/>
    <cellStyle name="Обычный 60" xfId="1139"/>
    <cellStyle name="Обычный 61" xfId="1140"/>
    <cellStyle name="Обычный 61 2" xfId="1141"/>
    <cellStyle name="Обычный 61 2 2" xfId="1142"/>
    <cellStyle name="Обычный 61 2 2 2" xfId="1143"/>
    <cellStyle name="Обычный 61 2 3" xfId="1144"/>
    <cellStyle name="Обычный 61 3" xfId="1145"/>
    <cellStyle name="Обычный 61 3 2" xfId="1146"/>
    <cellStyle name="Обычный 61 4" xfId="1147"/>
    <cellStyle name="Обычный 62" xfId="1148"/>
    <cellStyle name="Обычный 62 2" xfId="1149"/>
    <cellStyle name="Обычный 62 2 2" xfId="1150"/>
    <cellStyle name="Обычный 62 3" xfId="1151"/>
    <cellStyle name="Обычный 63" xfId="1152"/>
    <cellStyle name="Обычный 64" xfId="1153"/>
    <cellStyle name="Обычный 64 2" xfId="1154"/>
    <cellStyle name="Обычный 64 2 2" xfId="1155"/>
    <cellStyle name="Обычный 64 3" xfId="1156"/>
    <cellStyle name="Обычный 65" xfId="1157"/>
    <cellStyle name="Обычный 65 2" xfId="1158"/>
    <cellStyle name="Обычный 65 2 2" xfId="1159"/>
    <cellStyle name="Обычный 65 3" xfId="1160"/>
    <cellStyle name="Обычный 66" xfId="1161"/>
    <cellStyle name="Обычный 66 2" xfId="1162"/>
    <cellStyle name="Обычный 66 2 2" xfId="1163"/>
    <cellStyle name="Обычный 66 3" xfId="1164"/>
    <cellStyle name="Обычный 67" xfId="1165"/>
    <cellStyle name="Обычный 67 2" xfId="1166"/>
    <cellStyle name="Обычный 67 2 2" xfId="1167"/>
    <cellStyle name="Обычный 67 3" xfId="1168"/>
    <cellStyle name="Обычный 68" xfId="1169"/>
    <cellStyle name="Обычный 68 2" xfId="1170"/>
    <cellStyle name="Обычный 68 2 2" xfId="1171"/>
    <cellStyle name="Обычный 68 3" xfId="1172"/>
    <cellStyle name="Обычный 69" xfId="1173"/>
    <cellStyle name="Обычный 69 2" xfId="1174"/>
    <cellStyle name="Обычный 69 2 2" xfId="1175"/>
    <cellStyle name="Обычный 69 2 2 2" xfId="1176"/>
    <cellStyle name="Обычный 69 2 3" xfId="1177"/>
    <cellStyle name="Обычный 69 3" xfId="1178"/>
    <cellStyle name="Обычный 69 3 2" xfId="1179"/>
    <cellStyle name="Обычный 69 4" xfId="1180"/>
    <cellStyle name="Обычный 7" xfId="1181"/>
    <cellStyle name="Обычный 7 2" xfId="1182"/>
    <cellStyle name="Обычный 7 2 2" xfId="1183"/>
    <cellStyle name="Обычный 7 2 2 2" xfId="1184"/>
    <cellStyle name="Обычный 7 2 3" xfId="1185"/>
    <cellStyle name="Обычный 7 3" xfId="1186"/>
    <cellStyle name="Обычный 7 4" xfId="1187"/>
    <cellStyle name="Обычный 7 5" xfId="1188"/>
    <cellStyle name="Обычный 7 6" xfId="1189"/>
    <cellStyle name="Обычный 7 7" xfId="1190"/>
    <cellStyle name="Обычный 7_1.ОТЧЕТ об исп тариф.сметы подача на 14.02.18г." xfId="1191"/>
    <cellStyle name="Обычный 70" xfId="1192"/>
    <cellStyle name="Обычный 70 2" xfId="1193"/>
    <cellStyle name="Обычный 70 2 2" xfId="1194"/>
    <cellStyle name="Обычный 70 2 2 2" xfId="1195"/>
    <cellStyle name="Обычный 70 2 2 2 2" xfId="1196"/>
    <cellStyle name="Обычный 70 2 2 3" xfId="1197"/>
    <cellStyle name="Обычный 70 2 3" xfId="1198"/>
    <cellStyle name="Обычный 70 2 3 2" xfId="1199"/>
    <cellStyle name="Обычный 70 2 4" xfId="1200"/>
    <cellStyle name="Обычный 70 3" xfId="1201"/>
    <cellStyle name="Обычный 70 3 2" xfId="1202"/>
    <cellStyle name="Обычный 70 4" xfId="1203"/>
    <cellStyle name="Обычный 71" xfId="1204"/>
    <cellStyle name="Обычный 71 2" xfId="1205"/>
    <cellStyle name="Обычный 71 2 2" xfId="1206"/>
    <cellStyle name="Обычный 71 2 2 2" xfId="1207"/>
    <cellStyle name="Обычный 71 2 3" xfId="1208"/>
    <cellStyle name="Обычный 71 3" xfId="1209"/>
    <cellStyle name="Обычный 71 3 2" xfId="1210"/>
    <cellStyle name="Обычный 71 3 2 2" xfId="1211"/>
    <cellStyle name="Обычный 71 3 2 2 2" xfId="1212"/>
    <cellStyle name="Обычный 71 3 2 3" xfId="1213"/>
    <cellStyle name="Обычный 71 3 3" xfId="1214"/>
    <cellStyle name="Обычный 71 4" xfId="1215"/>
    <cellStyle name="Обычный 71 4 2" xfId="1216"/>
    <cellStyle name="Обычный 71 5" xfId="1217"/>
    <cellStyle name="Обычный 71 6" xfId="1218"/>
    <cellStyle name="Обычный 72" xfId="1219"/>
    <cellStyle name="Обычный 72 2" xfId="1220"/>
    <cellStyle name="Обычный 72 3" xfId="1221"/>
    <cellStyle name="Обычный 72 3 2" xfId="1222"/>
    <cellStyle name="Обычный 72 3 3" xfId="1223"/>
    <cellStyle name="Обычный 72 4" xfId="1224"/>
    <cellStyle name="Обычный 73" xfId="1225"/>
    <cellStyle name="Обычный 73 2" xfId="1226"/>
    <cellStyle name="Обычный 73 3" xfId="1227"/>
    <cellStyle name="Обычный 74" xfId="1228"/>
    <cellStyle name="Обычный 75" xfId="1229"/>
    <cellStyle name="Обычный 75 2" xfId="1230"/>
    <cellStyle name="Обычный 76" xfId="1231"/>
    <cellStyle name="Обычный 76 2" xfId="1232"/>
    <cellStyle name="Обычный 76 2 2" xfId="1233"/>
    <cellStyle name="Обычный 76 2 2 2" xfId="1234"/>
    <cellStyle name="Обычный 76 2 3" xfId="1235"/>
    <cellStyle name="Обычный 76 3" xfId="1236"/>
    <cellStyle name="Обычный 76 4" xfId="1237"/>
    <cellStyle name="Обычный 77" xfId="1238"/>
    <cellStyle name="Обычный 78" xfId="1239"/>
    <cellStyle name="Обычный 79" xfId="1240"/>
    <cellStyle name="Обычный 79 2" xfId="1241"/>
    <cellStyle name="Обычный 8" xfId="1242"/>
    <cellStyle name="Обычный 8 2" xfId="1243"/>
    <cellStyle name="Обычный 8 2 2" xfId="1244"/>
    <cellStyle name="Обычный 8 2 2 2" xfId="1245"/>
    <cellStyle name="Обычный 8 2 3" xfId="1246"/>
    <cellStyle name="Обычный 8 3" xfId="1247"/>
    <cellStyle name="Обычный 8 4" xfId="1248"/>
    <cellStyle name="Обычный 8 5" xfId="1249"/>
    <cellStyle name="Обычный 8_Гидроузел на р.Тышкан" xfId="1250"/>
    <cellStyle name="Обычный 80" xfId="1251"/>
    <cellStyle name="Обычный 80 2" xfId="1252"/>
    <cellStyle name="Обычный 81" xfId="1253"/>
    <cellStyle name="Обычный 81 2" xfId="1254"/>
    <cellStyle name="Обычный 81 2 2" xfId="1255"/>
    <cellStyle name="Обычный 81 2 2 2" xfId="1256"/>
    <cellStyle name="Обычный 81 3" xfId="1257"/>
    <cellStyle name="Обычный 81 4" xfId="1258"/>
    <cellStyle name="Обычный 82" xfId="1259"/>
    <cellStyle name="Обычный 82 2" xfId="1260"/>
    <cellStyle name="Обычный 83" xfId="1261"/>
    <cellStyle name="Обычный 83 2" xfId="1262"/>
    <cellStyle name="Обычный 84" xfId="1263"/>
    <cellStyle name="Обычный 84 2" xfId="1264"/>
    <cellStyle name="Обычный 85" xfId="1265"/>
    <cellStyle name="Обычный 86" xfId="1266"/>
    <cellStyle name="Обычный 87" xfId="1267"/>
    <cellStyle name="Обычный 88" xfId="1268"/>
    <cellStyle name="Обычный 89" xfId="1269"/>
    <cellStyle name="Обычный 9" xfId="1270"/>
    <cellStyle name="Обычный 9 2" xfId="1271"/>
    <cellStyle name="Обычный 9 2 2" xfId="1272"/>
    <cellStyle name="Обычный 9 2 2 2" xfId="1273"/>
    <cellStyle name="Обычный 9 2 3" xfId="1274"/>
    <cellStyle name="Обычный 9 3" xfId="1275"/>
    <cellStyle name="Обычный 9 4" xfId="1276"/>
    <cellStyle name="Обычный 9 8" xfId="1277"/>
    <cellStyle name="Обычный 9 9" xfId="1278"/>
    <cellStyle name="Обычный 9_Каратальская плотина" xfId="1279"/>
    <cellStyle name="Обычный 90" xfId="1280"/>
    <cellStyle name="Обычный 91" xfId="1281"/>
    <cellStyle name="Обычный 92" xfId="1282"/>
    <cellStyle name="Обычный 93" xfId="1283"/>
    <cellStyle name="Обычный 93 2" xfId="1284"/>
    <cellStyle name="Обычный 94" xfId="1285"/>
    <cellStyle name="Обычный 95" xfId="1286"/>
    <cellStyle name="Отличный" xfId="1287"/>
    <cellStyle name="Отличный 2" xfId="1288"/>
    <cellStyle name="Отличный 2 2" xfId="1289"/>
    <cellStyle name="Отличный 2 2 2" xfId="1290"/>
    <cellStyle name="Отличный 2 2 2 2" xfId="1291"/>
    <cellStyle name="Отличный 2 2 2 3" xfId="1292"/>
    <cellStyle name="Отличный 2 2 3" xfId="1293"/>
    <cellStyle name="Отличный 2 2 3 2" xfId="1294"/>
    <cellStyle name="Отличный 2 2 3 3" xfId="1295"/>
    <cellStyle name="Отличный 2 2 4" xfId="1296"/>
    <cellStyle name="Отличный 2 3" xfId="1297"/>
    <cellStyle name="Отличный 2 3 2" xfId="1298"/>
    <cellStyle name="Отличный 2 3 3" xfId="1299"/>
    <cellStyle name="Отличный 2 4" xfId="1300"/>
    <cellStyle name="Отличный 2 4 2" xfId="1301"/>
    <cellStyle name="Отличный 2 4 3" xfId="1302"/>
    <cellStyle name="Отличный 2 5" xfId="1303"/>
    <cellStyle name="Отличный 3" xfId="1304"/>
    <cellStyle name="Отличный 3 2" xfId="1305"/>
    <cellStyle name="Отличный 3 2 2" xfId="1306"/>
    <cellStyle name="Отличный 3 2 3" xfId="1307"/>
    <cellStyle name="Отличный 3 3" xfId="1308"/>
    <cellStyle name="Отличный 3 3 2" xfId="1309"/>
    <cellStyle name="Отличный 3 3 3" xfId="1310"/>
    <cellStyle name="Отличный 3 4" xfId="1311"/>
    <cellStyle name="Отличный 4" xfId="1312"/>
    <cellStyle name="Отличный 4 2" xfId="1313"/>
    <cellStyle name="Отличный 4 3" xfId="1314"/>
    <cellStyle name="Отличный 5" xfId="1315"/>
    <cellStyle name="Отличный 5 2" xfId="1316"/>
    <cellStyle name="Отличный 5 3" xfId="1317"/>
    <cellStyle name="Отличный 6" xfId="1318"/>
    <cellStyle name="Плохой 2" xfId="1319"/>
    <cellStyle name="Плохой 2 2" xfId="1320"/>
    <cellStyle name="Плохой 2 2 2" xfId="1321"/>
    <cellStyle name="Плохой 2 3" xfId="1322"/>
    <cellStyle name="Плохой 2 4" xfId="1323"/>
    <cellStyle name="Плохой 2 5" xfId="1324"/>
    <cellStyle name="Плохой 2_Электроэнергия" xfId="1325"/>
    <cellStyle name="Плохой 3" xfId="1326"/>
    <cellStyle name="Пояснение 2" xfId="1327"/>
    <cellStyle name="Пояснение 2 2" xfId="1328"/>
    <cellStyle name="Пояснение 2 2 2" xfId="1329"/>
    <cellStyle name="Пояснение 2 3" xfId="1330"/>
    <cellStyle name="Пояснение 2 4" xfId="1331"/>
    <cellStyle name="Пояснение 2 5" xfId="1332"/>
    <cellStyle name="Пояснение 2_Электроэнергия" xfId="1333"/>
    <cellStyle name="Пояснение 3" xfId="1334"/>
    <cellStyle name="Примечание 2" xfId="1335"/>
    <cellStyle name="Примечание 2 2" xfId="1336"/>
    <cellStyle name="Примечание 2 2 2" xfId="1337"/>
    <cellStyle name="Примечание 2 2 2 2" xfId="1338"/>
    <cellStyle name="Примечание 2 2 3" xfId="1339"/>
    <cellStyle name="Примечание 2 2 3 2" xfId="1340"/>
    <cellStyle name="Примечание 2 2 4" xfId="1341"/>
    <cellStyle name="Примечание 2 3" xfId="1342"/>
    <cellStyle name="Примечание 2 3 2" xfId="1343"/>
    <cellStyle name="Примечание 2 4" xfId="1344"/>
    <cellStyle name="Примечание 2 4 2" xfId="1345"/>
    <cellStyle name="Примечание 2 5" xfId="1346"/>
    <cellStyle name="Примечание 2 5 2" xfId="1347"/>
    <cellStyle name="Примечание 2 6" xfId="1348"/>
    <cellStyle name="Примечание 2 6 2" xfId="1349"/>
    <cellStyle name="Примечание 2 7" xfId="1350"/>
    <cellStyle name="Примечание 3" xfId="1351"/>
    <cellStyle name="Примечание 3 2" xfId="1352"/>
    <cellStyle name="Примечание 3 2 2" xfId="1353"/>
    <cellStyle name="Примечание 3 2 2 2" xfId="1354"/>
    <cellStyle name="Примечание 3 2 2 2 2" xfId="1355"/>
    <cellStyle name="Примечание 3 2 2 3" xfId="1356"/>
    <cellStyle name="Примечание 3 2 3" xfId="1357"/>
    <cellStyle name="Примечание 3 2 3 2" xfId="1358"/>
    <cellStyle name="Примечание 3 2 4" xfId="1359"/>
    <cellStyle name="Примечание 3 3" xfId="1360"/>
    <cellStyle name="Примечание 3 3 2" xfId="1361"/>
    <cellStyle name="Примечание 3 3 2 2" xfId="1362"/>
    <cellStyle name="Примечание 3 3 3" xfId="1363"/>
    <cellStyle name="Примечание 3 4" xfId="1364"/>
    <cellStyle name="Примечание 3 4 2" xfId="1365"/>
    <cellStyle name="Примечание 3 5" xfId="1366"/>
    <cellStyle name="Примечание 4" xfId="1367"/>
    <cellStyle name="Примечание 4 2" xfId="1368"/>
    <cellStyle name="Примечание 4 2 2" xfId="1369"/>
    <cellStyle name="Примечание 4 3" xfId="1370"/>
    <cellStyle name="Примечание 4 3 2" xfId="1371"/>
    <cellStyle name="Примечание 4 4" xfId="1372"/>
    <cellStyle name="Примечание 5" xfId="1373"/>
    <cellStyle name="Примечание 5 2" xfId="1374"/>
    <cellStyle name="Примечание 6" xfId="1375"/>
    <cellStyle name="Примечание 6 2" xfId="1376"/>
    <cellStyle name="Примечание 7" xfId="1377"/>
    <cellStyle name="Процентный 2" xfId="1378"/>
    <cellStyle name="Процентный 2 2" xfId="1379"/>
    <cellStyle name="Процентный 2 2 2" xfId="1380"/>
    <cellStyle name="Процентный 2 2 3" xfId="1381"/>
    <cellStyle name="Процентный 2 3" xfId="1382"/>
    <cellStyle name="Процентный 2 3 2" xfId="1383"/>
    <cellStyle name="Процентный 2 3 2 2" xfId="1384"/>
    <cellStyle name="Процентный 2 3 3" xfId="1385"/>
    <cellStyle name="Процентный 2 4" xfId="1386"/>
    <cellStyle name="Процентный 2 4 2" xfId="1387"/>
    <cellStyle name="Процентный 2 5" xfId="1388"/>
    <cellStyle name="Процентный 2 5 2" xfId="1389"/>
    <cellStyle name="Процентный 2 6" xfId="1390"/>
    <cellStyle name="Процентный 3" xfId="1391"/>
    <cellStyle name="Процентный 3 2" xfId="1392"/>
    <cellStyle name="Процентный 3 2 2" xfId="1393"/>
    <cellStyle name="Процентный 3 2 2 2" xfId="1394"/>
    <cellStyle name="Процентный 3 2 3" xfId="1395"/>
    <cellStyle name="Процентный 3 2 4" xfId="1396"/>
    <cellStyle name="Процентный 3 3" xfId="1397"/>
    <cellStyle name="Процентный 3 3 2" xfId="1398"/>
    <cellStyle name="Процентный 3 3 2 2" xfId="1399"/>
    <cellStyle name="Процентный 3 3 3" xfId="1400"/>
    <cellStyle name="Процентный 3 4" xfId="1401"/>
    <cellStyle name="Процентный 3 4 2" xfId="1402"/>
    <cellStyle name="Процентный 3 5" xfId="1403"/>
    <cellStyle name="Процентный 3 5 2" xfId="1404"/>
    <cellStyle name="Процентный 3 5 2 2" xfId="1405"/>
    <cellStyle name="Процентный 3 5 2 2 2" xfId="1406"/>
    <cellStyle name="Процентный 3 5 2 3" xfId="1407"/>
    <cellStyle name="Процентный 3 5 3" xfId="1408"/>
    <cellStyle name="Процентный 3 5 3 2" xfId="1409"/>
    <cellStyle name="Процентный 4" xfId="1410"/>
    <cellStyle name="Процентный 4 2" xfId="1411"/>
    <cellStyle name="Процентный 4 2 2" xfId="1412"/>
    <cellStyle name="Процентный 4 3" xfId="1413"/>
    <cellStyle name="Процентный 5" xfId="1414"/>
    <cellStyle name="Процентный 5 2" xfId="1415"/>
    <cellStyle name="Процентный 5 2 2" xfId="1416"/>
    <cellStyle name="Процентный 5 2 2 2" xfId="1417"/>
    <cellStyle name="Процентный 5 2 2 2 2" xfId="1418"/>
    <cellStyle name="Процентный 5 2 2 3" xfId="1419"/>
    <cellStyle name="Процентный 5 3" xfId="1420"/>
    <cellStyle name="Процентный 6" xfId="1421"/>
    <cellStyle name="Процентный 7" xfId="1422"/>
    <cellStyle name="Процентный 7 2" xfId="1423"/>
    <cellStyle name="Процентный 7 3" xfId="1424"/>
    <cellStyle name="Процентный 8" xfId="1425"/>
    <cellStyle name="Процентный 9" xfId="1426"/>
    <cellStyle name="Процентный 9 2" xfId="1427"/>
    <cellStyle name="Связанная ячейка 2" xfId="1428"/>
    <cellStyle name="Связанная ячейка 2 2" xfId="1429"/>
    <cellStyle name="Связанная ячейка 2 2 2" xfId="1430"/>
    <cellStyle name="Связанная ячейка 2 3" xfId="1431"/>
    <cellStyle name="Связанная ячейка 2 4" xfId="1432"/>
    <cellStyle name="Связанная ячейка 2 5" xfId="1433"/>
    <cellStyle name="Связанная ячейка 2_Электроэнергия" xfId="1434"/>
    <cellStyle name="Связанная ячейка 3" xfId="1435"/>
    <cellStyle name="Стиль 1" xfId="1436"/>
    <cellStyle name="Стиль 1 2" xfId="1437"/>
    <cellStyle name="Стиль 1 2 2" xfId="1438"/>
    <cellStyle name="Стиль 1 2 3" xfId="1439"/>
    <cellStyle name="Стиль 1 3" xfId="1440"/>
    <cellStyle name="Стиль 1 3 2" xfId="1441"/>
    <cellStyle name="Стиль 1 3 2 2" xfId="1442"/>
    <cellStyle name="Стиль 1 3 3" xfId="1443"/>
    <cellStyle name="Стиль 1 4" xfId="1444"/>
    <cellStyle name="Стиль 1 5" xfId="1445"/>
    <cellStyle name="Стиль 1 6" xfId="1446"/>
    <cellStyle name="Стиль 1_16 МСХ 13.09.11 с проблемными" xfId="1447"/>
    <cellStyle name="Супер" xfId="1448"/>
    <cellStyle name="Текст предупреждения 2" xfId="1449"/>
    <cellStyle name="Текст предупреждения 2 2" xfId="1450"/>
    <cellStyle name="Текст предупреждения 2 2 2" xfId="1451"/>
    <cellStyle name="Текст предупреждения 2 3" xfId="1452"/>
    <cellStyle name="Текст предупреждения 2 4" xfId="1453"/>
    <cellStyle name="Текст предупреждения 2 5" xfId="1454"/>
    <cellStyle name="Текст предупреждения 2_Электроэнергия" xfId="1455"/>
    <cellStyle name="Текст предупреждения 3" xfId="1456"/>
    <cellStyle name="Финансовый" xfId="1" builtinId="3"/>
    <cellStyle name="Финансовый 10" xfId="1457"/>
    <cellStyle name="Финансовый 11" xfId="1458"/>
    <cellStyle name="Финансовый 12" xfId="1459"/>
    <cellStyle name="Финансовый 13" xfId="6"/>
    <cellStyle name="Финансовый 2" xfId="3"/>
    <cellStyle name="Финансовый 2 2" xfId="4"/>
    <cellStyle name="Финансовый 2 2 2" xfId="1460"/>
    <cellStyle name="Финансовый 2 2 2 2" xfId="1461"/>
    <cellStyle name="Финансовый 2 2 3" xfId="1462"/>
    <cellStyle name="Финансовый 2 2 4" xfId="1463"/>
    <cellStyle name="Финансовый 2 2 5" xfId="1464"/>
    <cellStyle name="Финансовый 2 2 6" xfId="1465"/>
    <cellStyle name="Финансовый 2 2 7" xfId="1466"/>
    <cellStyle name="Финансовый 2 2 8" xfId="1467"/>
    <cellStyle name="Финансовый 2 3" xfId="1468"/>
    <cellStyle name="Финансовый 2 3 2" xfId="1469"/>
    <cellStyle name="Финансовый 2 3 2 2" xfId="1470"/>
    <cellStyle name="Финансовый 2 3 3" xfId="1471"/>
    <cellStyle name="Финансовый 2 3 3 2" xfId="1472"/>
    <cellStyle name="Финансовый 2 3 4" xfId="1473"/>
    <cellStyle name="Финансовый 2 3 4 2" xfId="1474"/>
    <cellStyle name="Финансовый 2 4" xfId="1475"/>
    <cellStyle name="Финансовый 2 5" xfId="1476"/>
    <cellStyle name="Финансовый 2 6" xfId="1477"/>
    <cellStyle name="Финансовый 2 7" xfId="1478"/>
    <cellStyle name="Финансовый 2_Р-5" xfId="1479"/>
    <cellStyle name="Финансовый 3" xfId="1480"/>
    <cellStyle name="Финансовый 3 2" xfId="1481"/>
    <cellStyle name="Финансовый 3 3" xfId="1482"/>
    <cellStyle name="Финансовый 3 3 2" xfId="1483"/>
    <cellStyle name="Финансовый 4" xfId="1484"/>
    <cellStyle name="Финансовый 4 2" xfId="1485"/>
    <cellStyle name="Финансовый 5" xfId="1486"/>
    <cellStyle name="Финансовый 5 2" xfId="1487"/>
    <cellStyle name="Финансовый 6" xfId="1488"/>
    <cellStyle name="Финансовый 7" xfId="1489"/>
    <cellStyle name="Финансовый 8" xfId="1490"/>
    <cellStyle name="Финансовый 8 2" xfId="1491"/>
    <cellStyle name="Финансовый 9" xfId="1492"/>
    <cellStyle name="Хороший 2" xfId="1493"/>
    <cellStyle name="Хороший 2 2" xfId="1494"/>
    <cellStyle name="Хороший 2 2 2" xfId="1495"/>
    <cellStyle name="Хороший 2 3" xfId="1496"/>
    <cellStyle name="Хороший 2 4" xfId="1497"/>
    <cellStyle name="Хороший 2 5" xfId="1498"/>
    <cellStyle name="Хороший 2_Электроэнергия" xfId="1499"/>
    <cellStyle name="Хороший 3" xfId="1500"/>
    <cellStyle name="Хороший 3 2" xfId="1501"/>
    <cellStyle name="Хороший 4" xfId="15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theme" Target="theme/theme1.xml"/><Relationship Id="rId8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64</xdr:row>
      <xdr:rowOff>217776</xdr:rowOff>
    </xdr:from>
    <xdr:ext cx="168121" cy="274008"/>
    <xdr:sp macro="" textlink="">
      <xdr:nvSpPr>
        <xdr:cNvPr id="2" name="TextBox 1"/>
        <xdr:cNvSpPr txBox="1"/>
      </xdr:nvSpPr>
      <xdr:spPr>
        <a:xfrm>
          <a:off x="5791200" y="6609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64</xdr:row>
      <xdr:rowOff>217776</xdr:rowOff>
    </xdr:from>
    <xdr:ext cx="168121" cy="274008"/>
    <xdr:sp macro="" textlink="">
      <xdr:nvSpPr>
        <xdr:cNvPr id="3" name="TextBox 2"/>
        <xdr:cNvSpPr txBox="1"/>
      </xdr:nvSpPr>
      <xdr:spPr>
        <a:xfrm>
          <a:off x="5791200" y="6609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64</xdr:row>
      <xdr:rowOff>217776</xdr:rowOff>
    </xdr:from>
    <xdr:ext cx="168121" cy="274008"/>
    <xdr:sp macro="" textlink="">
      <xdr:nvSpPr>
        <xdr:cNvPr id="4" name="TextBox 3"/>
        <xdr:cNvSpPr txBox="1"/>
      </xdr:nvSpPr>
      <xdr:spPr>
        <a:xfrm>
          <a:off x="5791200" y="6609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64</xdr:row>
      <xdr:rowOff>217776</xdr:rowOff>
    </xdr:from>
    <xdr:ext cx="168121" cy="274008"/>
    <xdr:sp macro="" textlink="">
      <xdr:nvSpPr>
        <xdr:cNvPr id="5" name="TextBox 4"/>
        <xdr:cNvSpPr txBox="1"/>
      </xdr:nvSpPr>
      <xdr:spPr>
        <a:xfrm>
          <a:off x="5791200" y="6609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64</xdr:row>
      <xdr:rowOff>217776</xdr:rowOff>
    </xdr:from>
    <xdr:ext cx="168121" cy="274008"/>
    <xdr:sp macro="" textlink="">
      <xdr:nvSpPr>
        <xdr:cNvPr id="6" name="TextBox 5"/>
        <xdr:cNvSpPr txBox="1"/>
      </xdr:nvSpPr>
      <xdr:spPr>
        <a:xfrm>
          <a:off x="5791200" y="6609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64</xdr:row>
      <xdr:rowOff>217776</xdr:rowOff>
    </xdr:from>
    <xdr:ext cx="168121" cy="274008"/>
    <xdr:sp macro="" textlink="">
      <xdr:nvSpPr>
        <xdr:cNvPr id="7" name="TextBox 6"/>
        <xdr:cNvSpPr txBox="1"/>
      </xdr:nvSpPr>
      <xdr:spPr>
        <a:xfrm>
          <a:off x="5791200" y="6609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64</xdr:row>
      <xdr:rowOff>217776</xdr:rowOff>
    </xdr:from>
    <xdr:ext cx="168121" cy="274008"/>
    <xdr:sp macro="" textlink="">
      <xdr:nvSpPr>
        <xdr:cNvPr id="8" name="TextBox 7"/>
        <xdr:cNvSpPr txBox="1"/>
      </xdr:nvSpPr>
      <xdr:spPr>
        <a:xfrm>
          <a:off x="5791200" y="6609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64</xdr:row>
      <xdr:rowOff>217776</xdr:rowOff>
    </xdr:from>
    <xdr:ext cx="168121" cy="274008"/>
    <xdr:sp macro="" textlink="">
      <xdr:nvSpPr>
        <xdr:cNvPr id="9" name="TextBox 8"/>
        <xdr:cNvSpPr txBox="1"/>
      </xdr:nvSpPr>
      <xdr:spPr>
        <a:xfrm>
          <a:off x="5791200" y="6609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64</xdr:row>
      <xdr:rowOff>217776</xdr:rowOff>
    </xdr:from>
    <xdr:ext cx="168121" cy="274008"/>
    <xdr:sp macro="" textlink="">
      <xdr:nvSpPr>
        <xdr:cNvPr id="10" name="TextBox 9"/>
        <xdr:cNvSpPr txBox="1"/>
      </xdr:nvSpPr>
      <xdr:spPr>
        <a:xfrm>
          <a:off x="5791200" y="6609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64</xdr:row>
      <xdr:rowOff>217776</xdr:rowOff>
    </xdr:from>
    <xdr:ext cx="168121" cy="274008"/>
    <xdr:sp macro="" textlink="">
      <xdr:nvSpPr>
        <xdr:cNvPr id="11" name="TextBox 10"/>
        <xdr:cNvSpPr txBox="1"/>
      </xdr:nvSpPr>
      <xdr:spPr>
        <a:xfrm>
          <a:off x="5791200" y="6609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64</xdr:row>
      <xdr:rowOff>217776</xdr:rowOff>
    </xdr:from>
    <xdr:ext cx="168121" cy="274008"/>
    <xdr:sp macro="" textlink="">
      <xdr:nvSpPr>
        <xdr:cNvPr id="12" name="TextBox 11"/>
        <xdr:cNvSpPr txBox="1"/>
      </xdr:nvSpPr>
      <xdr:spPr>
        <a:xfrm>
          <a:off x="5791200" y="6609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64</xdr:row>
      <xdr:rowOff>217776</xdr:rowOff>
    </xdr:from>
    <xdr:ext cx="168121" cy="274008"/>
    <xdr:sp macro="" textlink="">
      <xdr:nvSpPr>
        <xdr:cNvPr id="13" name="TextBox 12"/>
        <xdr:cNvSpPr txBox="1"/>
      </xdr:nvSpPr>
      <xdr:spPr>
        <a:xfrm>
          <a:off x="5791200" y="6609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64</xdr:row>
      <xdr:rowOff>217776</xdr:rowOff>
    </xdr:from>
    <xdr:ext cx="168121" cy="274008"/>
    <xdr:sp macro="" textlink="">
      <xdr:nvSpPr>
        <xdr:cNvPr id="14" name="TextBox 13"/>
        <xdr:cNvSpPr txBox="1"/>
      </xdr:nvSpPr>
      <xdr:spPr>
        <a:xfrm>
          <a:off x="5791200" y="6609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64</xdr:row>
      <xdr:rowOff>217776</xdr:rowOff>
    </xdr:from>
    <xdr:ext cx="168121" cy="274008"/>
    <xdr:sp macro="" textlink="">
      <xdr:nvSpPr>
        <xdr:cNvPr id="15" name="TextBox 14"/>
        <xdr:cNvSpPr txBox="1"/>
      </xdr:nvSpPr>
      <xdr:spPr>
        <a:xfrm>
          <a:off x="5791200" y="6609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64</xdr:row>
      <xdr:rowOff>217776</xdr:rowOff>
    </xdr:from>
    <xdr:ext cx="168121" cy="274008"/>
    <xdr:sp macro="" textlink="">
      <xdr:nvSpPr>
        <xdr:cNvPr id="16" name="TextBox 15"/>
        <xdr:cNvSpPr txBox="1"/>
      </xdr:nvSpPr>
      <xdr:spPr>
        <a:xfrm>
          <a:off x="5791200" y="6609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64</xdr:row>
      <xdr:rowOff>217776</xdr:rowOff>
    </xdr:from>
    <xdr:ext cx="168121" cy="274008"/>
    <xdr:sp macro="" textlink="">
      <xdr:nvSpPr>
        <xdr:cNvPr id="17" name="TextBox 16"/>
        <xdr:cNvSpPr txBox="1"/>
      </xdr:nvSpPr>
      <xdr:spPr>
        <a:xfrm>
          <a:off x="5791200" y="6609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64</xdr:row>
      <xdr:rowOff>217776</xdr:rowOff>
    </xdr:from>
    <xdr:ext cx="168121" cy="274008"/>
    <xdr:sp macro="" textlink="">
      <xdr:nvSpPr>
        <xdr:cNvPr id="18" name="TextBox 17"/>
        <xdr:cNvSpPr txBox="1"/>
      </xdr:nvSpPr>
      <xdr:spPr>
        <a:xfrm>
          <a:off x="5791200" y="6609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64</xdr:row>
      <xdr:rowOff>217776</xdr:rowOff>
    </xdr:from>
    <xdr:ext cx="168121" cy="274008"/>
    <xdr:sp macro="" textlink="">
      <xdr:nvSpPr>
        <xdr:cNvPr id="19" name="TextBox 18"/>
        <xdr:cNvSpPr txBox="1"/>
      </xdr:nvSpPr>
      <xdr:spPr>
        <a:xfrm>
          <a:off x="5791200" y="6609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64</xdr:row>
      <xdr:rowOff>217776</xdr:rowOff>
    </xdr:from>
    <xdr:ext cx="168121" cy="274008"/>
    <xdr:sp macro="" textlink="">
      <xdr:nvSpPr>
        <xdr:cNvPr id="20" name="TextBox 19"/>
        <xdr:cNvSpPr txBox="1"/>
      </xdr:nvSpPr>
      <xdr:spPr>
        <a:xfrm>
          <a:off x="5791200" y="6609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64</xdr:row>
      <xdr:rowOff>217776</xdr:rowOff>
    </xdr:from>
    <xdr:ext cx="168121" cy="274008"/>
    <xdr:sp macro="" textlink="">
      <xdr:nvSpPr>
        <xdr:cNvPr id="21" name="TextBox 20"/>
        <xdr:cNvSpPr txBox="1"/>
      </xdr:nvSpPr>
      <xdr:spPr>
        <a:xfrm>
          <a:off x="5791200" y="6609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64</xdr:row>
      <xdr:rowOff>217776</xdr:rowOff>
    </xdr:from>
    <xdr:ext cx="168121" cy="274008"/>
    <xdr:sp macro="" textlink="">
      <xdr:nvSpPr>
        <xdr:cNvPr id="22" name="TextBox 21"/>
        <xdr:cNvSpPr txBox="1"/>
      </xdr:nvSpPr>
      <xdr:spPr>
        <a:xfrm>
          <a:off x="5791200" y="6609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64</xdr:row>
      <xdr:rowOff>217776</xdr:rowOff>
    </xdr:from>
    <xdr:ext cx="168121" cy="274008"/>
    <xdr:sp macro="" textlink="">
      <xdr:nvSpPr>
        <xdr:cNvPr id="23" name="TextBox 22"/>
        <xdr:cNvSpPr txBox="1"/>
      </xdr:nvSpPr>
      <xdr:spPr>
        <a:xfrm>
          <a:off x="5791200" y="6609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64</xdr:row>
      <xdr:rowOff>217776</xdr:rowOff>
    </xdr:from>
    <xdr:ext cx="168121" cy="274008"/>
    <xdr:sp macro="" textlink="">
      <xdr:nvSpPr>
        <xdr:cNvPr id="24" name="TextBox 23"/>
        <xdr:cNvSpPr txBox="1"/>
      </xdr:nvSpPr>
      <xdr:spPr>
        <a:xfrm>
          <a:off x="5791200" y="6609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64</xdr:row>
      <xdr:rowOff>217776</xdr:rowOff>
    </xdr:from>
    <xdr:ext cx="168121" cy="274008"/>
    <xdr:sp macro="" textlink="">
      <xdr:nvSpPr>
        <xdr:cNvPr id="25" name="TextBox 24"/>
        <xdr:cNvSpPr txBox="1"/>
      </xdr:nvSpPr>
      <xdr:spPr>
        <a:xfrm>
          <a:off x="5791200" y="6609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64</xdr:row>
      <xdr:rowOff>217776</xdr:rowOff>
    </xdr:from>
    <xdr:ext cx="168121" cy="274008"/>
    <xdr:sp macro="" textlink="">
      <xdr:nvSpPr>
        <xdr:cNvPr id="26" name="TextBox 25"/>
        <xdr:cNvSpPr txBox="1"/>
      </xdr:nvSpPr>
      <xdr:spPr>
        <a:xfrm>
          <a:off x="5791200" y="6609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64</xdr:row>
      <xdr:rowOff>217776</xdr:rowOff>
    </xdr:from>
    <xdr:ext cx="168121" cy="274008"/>
    <xdr:sp macro="" textlink="">
      <xdr:nvSpPr>
        <xdr:cNvPr id="27" name="TextBox 26"/>
        <xdr:cNvSpPr txBox="1"/>
      </xdr:nvSpPr>
      <xdr:spPr>
        <a:xfrm>
          <a:off x="5791200" y="6609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64</xdr:row>
      <xdr:rowOff>217776</xdr:rowOff>
    </xdr:from>
    <xdr:ext cx="168121" cy="274008"/>
    <xdr:sp macro="" textlink="">
      <xdr:nvSpPr>
        <xdr:cNvPr id="28" name="TextBox 27"/>
        <xdr:cNvSpPr txBox="1"/>
      </xdr:nvSpPr>
      <xdr:spPr>
        <a:xfrm>
          <a:off x="5791200" y="6609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64</xdr:row>
      <xdr:rowOff>217776</xdr:rowOff>
    </xdr:from>
    <xdr:ext cx="168121" cy="274008"/>
    <xdr:sp macro="" textlink="">
      <xdr:nvSpPr>
        <xdr:cNvPr id="29" name="TextBox 28"/>
        <xdr:cNvSpPr txBox="1"/>
      </xdr:nvSpPr>
      <xdr:spPr>
        <a:xfrm>
          <a:off x="5791200" y="6609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64</xdr:row>
      <xdr:rowOff>217776</xdr:rowOff>
    </xdr:from>
    <xdr:ext cx="168121" cy="274008"/>
    <xdr:sp macro="" textlink="">
      <xdr:nvSpPr>
        <xdr:cNvPr id="30" name="TextBox 29"/>
        <xdr:cNvSpPr txBox="1"/>
      </xdr:nvSpPr>
      <xdr:spPr>
        <a:xfrm>
          <a:off x="5791200" y="6609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64</xdr:row>
      <xdr:rowOff>217776</xdr:rowOff>
    </xdr:from>
    <xdr:ext cx="168121" cy="274008"/>
    <xdr:sp macro="" textlink="">
      <xdr:nvSpPr>
        <xdr:cNvPr id="31" name="TextBox 30"/>
        <xdr:cNvSpPr txBox="1"/>
      </xdr:nvSpPr>
      <xdr:spPr>
        <a:xfrm>
          <a:off x="5791200" y="6609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64</xdr:row>
      <xdr:rowOff>217776</xdr:rowOff>
    </xdr:from>
    <xdr:ext cx="168121" cy="274008"/>
    <xdr:sp macro="" textlink="">
      <xdr:nvSpPr>
        <xdr:cNvPr id="32" name="TextBox 31"/>
        <xdr:cNvSpPr txBox="1"/>
      </xdr:nvSpPr>
      <xdr:spPr>
        <a:xfrm>
          <a:off x="5791200" y="6609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64</xdr:row>
      <xdr:rowOff>217776</xdr:rowOff>
    </xdr:from>
    <xdr:ext cx="168121" cy="274008"/>
    <xdr:sp macro="" textlink="">
      <xdr:nvSpPr>
        <xdr:cNvPr id="33" name="TextBox 32"/>
        <xdr:cNvSpPr txBox="1"/>
      </xdr:nvSpPr>
      <xdr:spPr>
        <a:xfrm>
          <a:off x="5791200" y="6609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64</xdr:row>
      <xdr:rowOff>217776</xdr:rowOff>
    </xdr:from>
    <xdr:ext cx="168121" cy="274008"/>
    <xdr:sp macro="" textlink="">
      <xdr:nvSpPr>
        <xdr:cNvPr id="34" name="TextBox 33"/>
        <xdr:cNvSpPr txBox="1"/>
      </xdr:nvSpPr>
      <xdr:spPr>
        <a:xfrm>
          <a:off x="5791200" y="6609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64</xdr:row>
      <xdr:rowOff>217776</xdr:rowOff>
    </xdr:from>
    <xdr:ext cx="168121" cy="274008"/>
    <xdr:sp macro="" textlink="">
      <xdr:nvSpPr>
        <xdr:cNvPr id="35" name="TextBox 34"/>
        <xdr:cNvSpPr txBox="1"/>
      </xdr:nvSpPr>
      <xdr:spPr>
        <a:xfrm>
          <a:off x="5791200" y="6609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64</xdr:row>
      <xdr:rowOff>217776</xdr:rowOff>
    </xdr:from>
    <xdr:ext cx="168121" cy="274008"/>
    <xdr:sp macro="" textlink="">
      <xdr:nvSpPr>
        <xdr:cNvPr id="36" name="TextBox 35"/>
        <xdr:cNvSpPr txBox="1"/>
      </xdr:nvSpPr>
      <xdr:spPr>
        <a:xfrm>
          <a:off x="5791200" y="660905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68121" cy="274008"/>
    <xdr:sp macro="" textlink="">
      <xdr:nvSpPr>
        <xdr:cNvPr id="37" name="TextBox 36"/>
        <xdr:cNvSpPr txBox="1"/>
      </xdr:nvSpPr>
      <xdr:spPr>
        <a:xfrm>
          <a:off x="5791200" y="7343775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68121" cy="274008"/>
    <xdr:sp macro="" textlink="">
      <xdr:nvSpPr>
        <xdr:cNvPr id="38" name="TextBox 37"/>
        <xdr:cNvSpPr txBox="1"/>
      </xdr:nvSpPr>
      <xdr:spPr>
        <a:xfrm>
          <a:off x="5791200" y="7343775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68121" cy="274008"/>
    <xdr:sp macro="" textlink="">
      <xdr:nvSpPr>
        <xdr:cNvPr id="39" name="TextBox 38"/>
        <xdr:cNvSpPr txBox="1"/>
      </xdr:nvSpPr>
      <xdr:spPr>
        <a:xfrm>
          <a:off x="5791200" y="7343775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68121" cy="274008"/>
    <xdr:sp macro="" textlink="">
      <xdr:nvSpPr>
        <xdr:cNvPr id="40" name="TextBox 39"/>
        <xdr:cNvSpPr txBox="1"/>
      </xdr:nvSpPr>
      <xdr:spPr>
        <a:xfrm>
          <a:off x="5791200" y="7343775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68121" cy="274008"/>
    <xdr:sp macro="" textlink="">
      <xdr:nvSpPr>
        <xdr:cNvPr id="41" name="TextBox 40"/>
        <xdr:cNvSpPr txBox="1"/>
      </xdr:nvSpPr>
      <xdr:spPr>
        <a:xfrm>
          <a:off x="5791200" y="7343775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68121" cy="274008"/>
    <xdr:sp macro="" textlink="">
      <xdr:nvSpPr>
        <xdr:cNvPr id="42" name="TextBox 41"/>
        <xdr:cNvSpPr txBox="1"/>
      </xdr:nvSpPr>
      <xdr:spPr>
        <a:xfrm>
          <a:off x="5791200" y="7343775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68121" cy="274008"/>
    <xdr:sp macro="" textlink="">
      <xdr:nvSpPr>
        <xdr:cNvPr id="43" name="TextBox 42"/>
        <xdr:cNvSpPr txBox="1"/>
      </xdr:nvSpPr>
      <xdr:spPr>
        <a:xfrm>
          <a:off x="5791200" y="7343775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68121" cy="274008"/>
    <xdr:sp macro="" textlink="">
      <xdr:nvSpPr>
        <xdr:cNvPr id="44" name="TextBox 43"/>
        <xdr:cNvSpPr txBox="1"/>
      </xdr:nvSpPr>
      <xdr:spPr>
        <a:xfrm>
          <a:off x="5791200" y="7343775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68121" cy="274008"/>
    <xdr:sp macro="" textlink="">
      <xdr:nvSpPr>
        <xdr:cNvPr id="45" name="TextBox 44"/>
        <xdr:cNvSpPr txBox="1"/>
      </xdr:nvSpPr>
      <xdr:spPr>
        <a:xfrm>
          <a:off x="5791200" y="7343775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68121" cy="274008"/>
    <xdr:sp macro="" textlink="">
      <xdr:nvSpPr>
        <xdr:cNvPr id="46" name="TextBox 45"/>
        <xdr:cNvSpPr txBox="1"/>
      </xdr:nvSpPr>
      <xdr:spPr>
        <a:xfrm>
          <a:off x="5791200" y="7343775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68121" cy="274008"/>
    <xdr:sp macro="" textlink="">
      <xdr:nvSpPr>
        <xdr:cNvPr id="47" name="TextBox 46"/>
        <xdr:cNvSpPr txBox="1"/>
      </xdr:nvSpPr>
      <xdr:spPr>
        <a:xfrm>
          <a:off x="5791200" y="7343775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68121" cy="274008"/>
    <xdr:sp macro="" textlink="">
      <xdr:nvSpPr>
        <xdr:cNvPr id="48" name="TextBox 47"/>
        <xdr:cNvSpPr txBox="1"/>
      </xdr:nvSpPr>
      <xdr:spPr>
        <a:xfrm>
          <a:off x="5791200" y="7343775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68121" cy="274008"/>
    <xdr:sp macro="" textlink="">
      <xdr:nvSpPr>
        <xdr:cNvPr id="49" name="TextBox 48"/>
        <xdr:cNvSpPr txBox="1"/>
      </xdr:nvSpPr>
      <xdr:spPr>
        <a:xfrm>
          <a:off x="5791200" y="7343775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68121" cy="274008"/>
    <xdr:sp macro="" textlink="">
      <xdr:nvSpPr>
        <xdr:cNvPr id="50" name="TextBox 49"/>
        <xdr:cNvSpPr txBox="1"/>
      </xdr:nvSpPr>
      <xdr:spPr>
        <a:xfrm>
          <a:off x="5791200" y="7343775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68121" cy="274008"/>
    <xdr:sp macro="" textlink="">
      <xdr:nvSpPr>
        <xdr:cNvPr id="51" name="TextBox 50"/>
        <xdr:cNvSpPr txBox="1"/>
      </xdr:nvSpPr>
      <xdr:spPr>
        <a:xfrm>
          <a:off x="5791200" y="7343775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68121" cy="274008"/>
    <xdr:sp macro="" textlink="">
      <xdr:nvSpPr>
        <xdr:cNvPr id="52" name="TextBox 51"/>
        <xdr:cNvSpPr txBox="1"/>
      </xdr:nvSpPr>
      <xdr:spPr>
        <a:xfrm>
          <a:off x="5791200" y="7343775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68121" cy="274008"/>
    <xdr:sp macro="" textlink="">
      <xdr:nvSpPr>
        <xdr:cNvPr id="53" name="TextBox 52"/>
        <xdr:cNvSpPr txBox="1"/>
      </xdr:nvSpPr>
      <xdr:spPr>
        <a:xfrm>
          <a:off x="5791200" y="7343775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68121" cy="274008"/>
    <xdr:sp macro="" textlink="">
      <xdr:nvSpPr>
        <xdr:cNvPr id="54" name="TextBox 53"/>
        <xdr:cNvSpPr txBox="1"/>
      </xdr:nvSpPr>
      <xdr:spPr>
        <a:xfrm>
          <a:off x="5791200" y="7343775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68121" cy="274008"/>
    <xdr:sp macro="" textlink="">
      <xdr:nvSpPr>
        <xdr:cNvPr id="55" name="TextBox 54"/>
        <xdr:cNvSpPr txBox="1"/>
      </xdr:nvSpPr>
      <xdr:spPr>
        <a:xfrm>
          <a:off x="5791200" y="7343775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68121" cy="274008"/>
    <xdr:sp macro="" textlink="">
      <xdr:nvSpPr>
        <xdr:cNvPr id="56" name="TextBox 55"/>
        <xdr:cNvSpPr txBox="1"/>
      </xdr:nvSpPr>
      <xdr:spPr>
        <a:xfrm>
          <a:off x="5791200" y="7343775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68121" cy="274008"/>
    <xdr:sp macro="" textlink="">
      <xdr:nvSpPr>
        <xdr:cNvPr id="57" name="TextBox 56"/>
        <xdr:cNvSpPr txBox="1"/>
      </xdr:nvSpPr>
      <xdr:spPr>
        <a:xfrm>
          <a:off x="5791200" y="7343775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68121" cy="274008"/>
    <xdr:sp macro="" textlink="">
      <xdr:nvSpPr>
        <xdr:cNvPr id="58" name="TextBox 57"/>
        <xdr:cNvSpPr txBox="1"/>
      </xdr:nvSpPr>
      <xdr:spPr>
        <a:xfrm>
          <a:off x="5791200" y="7343775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68121" cy="274008"/>
    <xdr:sp macro="" textlink="">
      <xdr:nvSpPr>
        <xdr:cNvPr id="59" name="TextBox 58"/>
        <xdr:cNvSpPr txBox="1"/>
      </xdr:nvSpPr>
      <xdr:spPr>
        <a:xfrm>
          <a:off x="5791200" y="7343775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68121" cy="274008"/>
    <xdr:sp macro="" textlink="">
      <xdr:nvSpPr>
        <xdr:cNvPr id="60" name="TextBox 59"/>
        <xdr:cNvSpPr txBox="1"/>
      </xdr:nvSpPr>
      <xdr:spPr>
        <a:xfrm>
          <a:off x="5791200" y="7343775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68121" cy="274008"/>
    <xdr:sp macro="" textlink="">
      <xdr:nvSpPr>
        <xdr:cNvPr id="61" name="TextBox 60"/>
        <xdr:cNvSpPr txBox="1"/>
      </xdr:nvSpPr>
      <xdr:spPr>
        <a:xfrm>
          <a:off x="5791200" y="7343775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68121" cy="274008"/>
    <xdr:sp macro="" textlink="">
      <xdr:nvSpPr>
        <xdr:cNvPr id="62" name="TextBox 61"/>
        <xdr:cNvSpPr txBox="1"/>
      </xdr:nvSpPr>
      <xdr:spPr>
        <a:xfrm>
          <a:off x="5791200" y="7343775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68121" cy="274008"/>
    <xdr:sp macro="" textlink="">
      <xdr:nvSpPr>
        <xdr:cNvPr id="63" name="TextBox 62"/>
        <xdr:cNvSpPr txBox="1"/>
      </xdr:nvSpPr>
      <xdr:spPr>
        <a:xfrm>
          <a:off x="5791200" y="7343775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68121" cy="274008"/>
    <xdr:sp macro="" textlink="">
      <xdr:nvSpPr>
        <xdr:cNvPr id="64" name="TextBox 63"/>
        <xdr:cNvSpPr txBox="1"/>
      </xdr:nvSpPr>
      <xdr:spPr>
        <a:xfrm>
          <a:off x="5791200" y="7343775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68121" cy="274008"/>
    <xdr:sp macro="" textlink="">
      <xdr:nvSpPr>
        <xdr:cNvPr id="65" name="TextBox 64"/>
        <xdr:cNvSpPr txBox="1"/>
      </xdr:nvSpPr>
      <xdr:spPr>
        <a:xfrm>
          <a:off x="5791200" y="7343775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68121" cy="274008"/>
    <xdr:sp macro="" textlink="">
      <xdr:nvSpPr>
        <xdr:cNvPr id="66" name="TextBox 65"/>
        <xdr:cNvSpPr txBox="1"/>
      </xdr:nvSpPr>
      <xdr:spPr>
        <a:xfrm>
          <a:off x="5791200" y="7343775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68121" cy="274008"/>
    <xdr:sp macro="" textlink="">
      <xdr:nvSpPr>
        <xdr:cNvPr id="67" name="TextBox 66"/>
        <xdr:cNvSpPr txBox="1"/>
      </xdr:nvSpPr>
      <xdr:spPr>
        <a:xfrm>
          <a:off x="5791200" y="7343775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68121" cy="274008"/>
    <xdr:sp macro="" textlink="">
      <xdr:nvSpPr>
        <xdr:cNvPr id="68" name="TextBox 67"/>
        <xdr:cNvSpPr txBox="1"/>
      </xdr:nvSpPr>
      <xdr:spPr>
        <a:xfrm>
          <a:off x="5791200" y="7343775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68121" cy="274008"/>
    <xdr:sp macro="" textlink="">
      <xdr:nvSpPr>
        <xdr:cNvPr id="69" name="TextBox 68"/>
        <xdr:cNvSpPr txBox="1"/>
      </xdr:nvSpPr>
      <xdr:spPr>
        <a:xfrm>
          <a:off x="5791200" y="7343775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83</xdr:row>
      <xdr:rowOff>217776</xdr:rowOff>
    </xdr:from>
    <xdr:ext cx="168121" cy="274008"/>
    <xdr:sp macro="" textlink="">
      <xdr:nvSpPr>
        <xdr:cNvPr id="70" name="TextBox 69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83</xdr:row>
      <xdr:rowOff>217776</xdr:rowOff>
    </xdr:from>
    <xdr:ext cx="168121" cy="274008"/>
    <xdr:sp macro="" textlink="">
      <xdr:nvSpPr>
        <xdr:cNvPr id="71" name="TextBox 70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83</xdr:row>
      <xdr:rowOff>217776</xdr:rowOff>
    </xdr:from>
    <xdr:ext cx="168121" cy="274008"/>
    <xdr:sp macro="" textlink="">
      <xdr:nvSpPr>
        <xdr:cNvPr id="72" name="TextBox 71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83</xdr:row>
      <xdr:rowOff>217776</xdr:rowOff>
    </xdr:from>
    <xdr:ext cx="168121" cy="274008"/>
    <xdr:sp macro="" textlink="">
      <xdr:nvSpPr>
        <xdr:cNvPr id="73" name="TextBox 72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83</xdr:row>
      <xdr:rowOff>217776</xdr:rowOff>
    </xdr:from>
    <xdr:ext cx="168121" cy="274008"/>
    <xdr:sp macro="" textlink="">
      <xdr:nvSpPr>
        <xdr:cNvPr id="74" name="TextBox 73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83</xdr:row>
      <xdr:rowOff>217776</xdr:rowOff>
    </xdr:from>
    <xdr:ext cx="168121" cy="274008"/>
    <xdr:sp macro="" textlink="">
      <xdr:nvSpPr>
        <xdr:cNvPr id="75" name="TextBox 74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83</xdr:row>
      <xdr:rowOff>217776</xdr:rowOff>
    </xdr:from>
    <xdr:ext cx="168121" cy="274008"/>
    <xdr:sp macro="" textlink="">
      <xdr:nvSpPr>
        <xdr:cNvPr id="76" name="TextBox 75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83</xdr:row>
      <xdr:rowOff>217776</xdr:rowOff>
    </xdr:from>
    <xdr:ext cx="168121" cy="274008"/>
    <xdr:sp macro="" textlink="">
      <xdr:nvSpPr>
        <xdr:cNvPr id="77" name="TextBox 76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83</xdr:row>
      <xdr:rowOff>217776</xdr:rowOff>
    </xdr:from>
    <xdr:ext cx="168121" cy="274008"/>
    <xdr:sp macro="" textlink="">
      <xdr:nvSpPr>
        <xdr:cNvPr id="78" name="TextBox 77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83</xdr:row>
      <xdr:rowOff>217776</xdr:rowOff>
    </xdr:from>
    <xdr:ext cx="168121" cy="274008"/>
    <xdr:sp macro="" textlink="">
      <xdr:nvSpPr>
        <xdr:cNvPr id="79" name="TextBox 78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83</xdr:row>
      <xdr:rowOff>217776</xdr:rowOff>
    </xdr:from>
    <xdr:ext cx="168121" cy="274008"/>
    <xdr:sp macro="" textlink="">
      <xdr:nvSpPr>
        <xdr:cNvPr id="80" name="TextBox 79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83</xdr:row>
      <xdr:rowOff>217776</xdr:rowOff>
    </xdr:from>
    <xdr:ext cx="168121" cy="274008"/>
    <xdr:sp macro="" textlink="">
      <xdr:nvSpPr>
        <xdr:cNvPr id="81" name="TextBox 80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83</xdr:row>
      <xdr:rowOff>217776</xdr:rowOff>
    </xdr:from>
    <xdr:ext cx="168121" cy="274008"/>
    <xdr:sp macro="" textlink="">
      <xdr:nvSpPr>
        <xdr:cNvPr id="82" name="TextBox 81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83</xdr:row>
      <xdr:rowOff>217776</xdr:rowOff>
    </xdr:from>
    <xdr:ext cx="168121" cy="274008"/>
    <xdr:sp macro="" textlink="">
      <xdr:nvSpPr>
        <xdr:cNvPr id="83" name="TextBox 82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83</xdr:row>
      <xdr:rowOff>217776</xdr:rowOff>
    </xdr:from>
    <xdr:ext cx="168121" cy="274008"/>
    <xdr:sp macro="" textlink="">
      <xdr:nvSpPr>
        <xdr:cNvPr id="84" name="TextBox 83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83</xdr:row>
      <xdr:rowOff>217776</xdr:rowOff>
    </xdr:from>
    <xdr:ext cx="168121" cy="274008"/>
    <xdr:sp macro="" textlink="">
      <xdr:nvSpPr>
        <xdr:cNvPr id="85" name="TextBox 84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83</xdr:row>
      <xdr:rowOff>217776</xdr:rowOff>
    </xdr:from>
    <xdr:ext cx="168121" cy="274008"/>
    <xdr:sp macro="" textlink="">
      <xdr:nvSpPr>
        <xdr:cNvPr id="86" name="TextBox 85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83</xdr:row>
      <xdr:rowOff>217776</xdr:rowOff>
    </xdr:from>
    <xdr:ext cx="168121" cy="274008"/>
    <xdr:sp macro="" textlink="">
      <xdr:nvSpPr>
        <xdr:cNvPr id="87" name="TextBox 86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83</xdr:row>
      <xdr:rowOff>217776</xdr:rowOff>
    </xdr:from>
    <xdr:ext cx="168121" cy="274008"/>
    <xdr:sp macro="" textlink="">
      <xdr:nvSpPr>
        <xdr:cNvPr id="88" name="TextBox 87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83</xdr:row>
      <xdr:rowOff>217776</xdr:rowOff>
    </xdr:from>
    <xdr:ext cx="168121" cy="274008"/>
    <xdr:sp macro="" textlink="">
      <xdr:nvSpPr>
        <xdr:cNvPr id="89" name="TextBox 88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83</xdr:row>
      <xdr:rowOff>217776</xdr:rowOff>
    </xdr:from>
    <xdr:ext cx="168121" cy="274008"/>
    <xdr:sp macro="" textlink="">
      <xdr:nvSpPr>
        <xdr:cNvPr id="90" name="TextBox 89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83</xdr:row>
      <xdr:rowOff>217776</xdr:rowOff>
    </xdr:from>
    <xdr:ext cx="168121" cy="274008"/>
    <xdr:sp macro="" textlink="">
      <xdr:nvSpPr>
        <xdr:cNvPr id="91" name="TextBox 90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83</xdr:row>
      <xdr:rowOff>217776</xdr:rowOff>
    </xdr:from>
    <xdr:ext cx="168121" cy="274008"/>
    <xdr:sp macro="" textlink="">
      <xdr:nvSpPr>
        <xdr:cNvPr id="92" name="TextBox 91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83</xdr:row>
      <xdr:rowOff>217776</xdr:rowOff>
    </xdr:from>
    <xdr:ext cx="168121" cy="274008"/>
    <xdr:sp macro="" textlink="">
      <xdr:nvSpPr>
        <xdr:cNvPr id="93" name="TextBox 92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83</xdr:row>
      <xdr:rowOff>217776</xdr:rowOff>
    </xdr:from>
    <xdr:ext cx="168121" cy="274008"/>
    <xdr:sp macro="" textlink="">
      <xdr:nvSpPr>
        <xdr:cNvPr id="94" name="TextBox 93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83</xdr:row>
      <xdr:rowOff>217776</xdr:rowOff>
    </xdr:from>
    <xdr:ext cx="168121" cy="274008"/>
    <xdr:sp macro="" textlink="">
      <xdr:nvSpPr>
        <xdr:cNvPr id="95" name="TextBox 94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83</xdr:row>
      <xdr:rowOff>217776</xdr:rowOff>
    </xdr:from>
    <xdr:ext cx="168121" cy="274008"/>
    <xdr:sp macro="" textlink="">
      <xdr:nvSpPr>
        <xdr:cNvPr id="96" name="TextBox 95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83</xdr:row>
      <xdr:rowOff>217776</xdr:rowOff>
    </xdr:from>
    <xdr:ext cx="168121" cy="274008"/>
    <xdr:sp macro="" textlink="">
      <xdr:nvSpPr>
        <xdr:cNvPr id="97" name="TextBox 96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83</xdr:row>
      <xdr:rowOff>217776</xdr:rowOff>
    </xdr:from>
    <xdr:ext cx="168121" cy="274008"/>
    <xdr:sp macro="" textlink="">
      <xdr:nvSpPr>
        <xdr:cNvPr id="98" name="TextBox 97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83</xdr:row>
      <xdr:rowOff>217776</xdr:rowOff>
    </xdr:from>
    <xdr:ext cx="168121" cy="274008"/>
    <xdr:sp macro="" textlink="">
      <xdr:nvSpPr>
        <xdr:cNvPr id="99" name="TextBox 98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83</xdr:row>
      <xdr:rowOff>217776</xdr:rowOff>
    </xdr:from>
    <xdr:ext cx="168121" cy="274008"/>
    <xdr:sp macro="" textlink="">
      <xdr:nvSpPr>
        <xdr:cNvPr id="100" name="TextBox 99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83</xdr:row>
      <xdr:rowOff>217776</xdr:rowOff>
    </xdr:from>
    <xdr:ext cx="168121" cy="274008"/>
    <xdr:sp macro="" textlink="">
      <xdr:nvSpPr>
        <xdr:cNvPr id="101" name="TextBox 100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83</xdr:row>
      <xdr:rowOff>217776</xdr:rowOff>
    </xdr:from>
    <xdr:ext cx="168121" cy="274008"/>
    <xdr:sp macro="" textlink="">
      <xdr:nvSpPr>
        <xdr:cNvPr id="102" name="TextBox 101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83</xdr:row>
      <xdr:rowOff>217776</xdr:rowOff>
    </xdr:from>
    <xdr:ext cx="168121" cy="274008"/>
    <xdr:sp macro="" textlink="">
      <xdr:nvSpPr>
        <xdr:cNvPr id="103" name="TextBox 102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83</xdr:row>
      <xdr:rowOff>217776</xdr:rowOff>
    </xdr:from>
    <xdr:ext cx="168121" cy="274008"/>
    <xdr:sp macro="" textlink="">
      <xdr:nvSpPr>
        <xdr:cNvPr id="104" name="TextBox 103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84</xdr:row>
      <xdr:rowOff>217776</xdr:rowOff>
    </xdr:from>
    <xdr:ext cx="168121" cy="274008"/>
    <xdr:sp macro="" textlink="">
      <xdr:nvSpPr>
        <xdr:cNvPr id="105" name="TextBox 104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84</xdr:row>
      <xdr:rowOff>217776</xdr:rowOff>
    </xdr:from>
    <xdr:ext cx="168121" cy="274008"/>
    <xdr:sp macro="" textlink="">
      <xdr:nvSpPr>
        <xdr:cNvPr id="106" name="TextBox 105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84</xdr:row>
      <xdr:rowOff>217776</xdr:rowOff>
    </xdr:from>
    <xdr:ext cx="168121" cy="274008"/>
    <xdr:sp macro="" textlink="">
      <xdr:nvSpPr>
        <xdr:cNvPr id="107" name="TextBox 106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84</xdr:row>
      <xdr:rowOff>217776</xdr:rowOff>
    </xdr:from>
    <xdr:ext cx="168121" cy="274008"/>
    <xdr:sp macro="" textlink="">
      <xdr:nvSpPr>
        <xdr:cNvPr id="108" name="TextBox 107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84</xdr:row>
      <xdr:rowOff>217776</xdr:rowOff>
    </xdr:from>
    <xdr:ext cx="168121" cy="274008"/>
    <xdr:sp macro="" textlink="">
      <xdr:nvSpPr>
        <xdr:cNvPr id="109" name="TextBox 108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84</xdr:row>
      <xdr:rowOff>217776</xdr:rowOff>
    </xdr:from>
    <xdr:ext cx="168121" cy="274008"/>
    <xdr:sp macro="" textlink="">
      <xdr:nvSpPr>
        <xdr:cNvPr id="110" name="TextBox 109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84</xdr:row>
      <xdr:rowOff>217776</xdr:rowOff>
    </xdr:from>
    <xdr:ext cx="168121" cy="274008"/>
    <xdr:sp macro="" textlink="">
      <xdr:nvSpPr>
        <xdr:cNvPr id="111" name="TextBox 110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84</xdr:row>
      <xdr:rowOff>217776</xdr:rowOff>
    </xdr:from>
    <xdr:ext cx="168121" cy="274008"/>
    <xdr:sp macro="" textlink="">
      <xdr:nvSpPr>
        <xdr:cNvPr id="112" name="TextBox 111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84</xdr:row>
      <xdr:rowOff>217776</xdr:rowOff>
    </xdr:from>
    <xdr:ext cx="168121" cy="274008"/>
    <xdr:sp macro="" textlink="">
      <xdr:nvSpPr>
        <xdr:cNvPr id="113" name="TextBox 112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84</xdr:row>
      <xdr:rowOff>217776</xdr:rowOff>
    </xdr:from>
    <xdr:ext cx="168121" cy="274008"/>
    <xdr:sp macro="" textlink="">
      <xdr:nvSpPr>
        <xdr:cNvPr id="114" name="TextBox 113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84</xdr:row>
      <xdr:rowOff>217776</xdr:rowOff>
    </xdr:from>
    <xdr:ext cx="168121" cy="274008"/>
    <xdr:sp macro="" textlink="">
      <xdr:nvSpPr>
        <xdr:cNvPr id="115" name="TextBox 114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84</xdr:row>
      <xdr:rowOff>217776</xdr:rowOff>
    </xdr:from>
    <xdr:ext cx="168121" cy="274008"/>
    <xdr:sp macro="" textlink="">
      <xdr:nvSpPr>
        <xdr:cNvPr id="116" name="TextBox 115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84</xdr:row>
      <xdr:rowOff>217776</xdr:rowOff>
    </xdr:from>
    <xdr:ext cx="168121" cy="274008"/>
    <xdr:sp macro="" textlink="">
      <xdr:nvSpPr>
        <xdr:cNvPr id="117" name="TextBox 116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84</xdr:row>
      <xdr:rowOff>217776</xdr:rowOff>
    </xdr:from>
    <xdr:ext cx="168121" cy="274008"/>
    <xdr:sp macro="" textlink="">
      <xdr:nvSpPr>
        <xdr:cNvPr id="118" name="TextBox 117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84</xdr:row>
      <xdr:rowOff>217776</xdr:rowOff>
    </xdr:from>
    <xdr:ext cx="168121" cy="274008"/>
    <xdr:sp macro="" textlink="">
      <xdr:nvSpPr>
        <xdr:cNvPr id="119" name="TextBox 118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84</xdr:row>
      <xdr:rowOff>217776</xdr:rowOff>
    </xdr:from>
    <xdr:ext cx="168121" cy="274008"/>
    <xdr:sp macro="" textlink="">
      <xdr:nvSpPr>
        <xdr:cNvPr id="120" name="TextBox 119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84</xdr:row>
      <xdr:rowOff>217776</xdr:rowOff>
    </xdr:from>
    <xdr:ext cx="168121" cy="274008"/>
    <xdr:sp macro="" textlink="">
      <xdr:nvSpPr>
        <xdr:cNvPr id="121" name="TextBox 120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84</xdr:row>
      <xdr:rowOff>217776</xdr:rowOff>
    </xdr:from>
    <xdr:ext cx="168121" cy="274008"/>
    <xdr:sp macro="" textlink="">
      <xdr:nvSpPr>
        <xdr:cNvPr id="122" name="TextBox 121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84</xdr:row>
      <xdr:rowOff>217776</xdr:rowOff>
    </xdr:from>
    <xdr:ext cx="168121" cy="274008"/>
    <xdr:sp macro="" textlink="">
      <xdr:nvSpPr>
        <xdr:cNvPr id="123" name="TextBox 122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84</xdr:row>
      <xdr:rowOff>217776</xdr:rowOff>
    </xdr:from>
    <xdr:ext cx="168121" cy="274008"/>
    <xdr:sp macro="" textlink="">
      <xdr:nvSpPr>
        <xdr:cNvPr id="124" name="TextBox 123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84</xdr:row>
      <xdr:rowOff>217776</xdr:rowOff>
    </xdr:from>
    <xdr:ext cx="168121" cy="274008"/>
    <xdr:sp macro="" textlink="">
      <xdr:nvSpPr>
        <xdr:cNvPr id="125" name="TextBox 124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84</xdr:row>
      <xdr:rowOff>217776</xdr:rowOff>
    </xdr:from>
    <xdr:ext cx="168121" cy="274008"/>
    <xdr:sp macro="" textlink="">
      <xdr:nvSpPr>
        <xdr:cNvPr id="126" name="TextBox 125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84</xdr:row>
      <xdr:rowOff>217776</xdr:rowOff>
    </xdr:from>
    <xdr:ext cx="168121" cy="274008"/>
    <xdr:sp macro="" textlink="">
      <xdr:nvSpPr>
        <xdr:cNvPr id="127" name="TextBox 126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84</xdr:row>
      <xdr:rowOff>217776</xdr:rowOff>
    </xdr:from>
    <xdr:ext cx="168121" cy="274008"/>
    <xdr:sp macro="" textlink="">
      <xdr:nvSpPr>
        <xdr:cNvPr id="128" name="TextBox 127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84</xdr:row>
      <xdr:rowOff>217776</xdr:rowOff>
    </xdr:from>
    <xdr:ext cx="168121" cy="274008"/>
    <xdr:sp macro="" textlink="">
      <xdr:nvSpPr>
        <xdr:cNvPr id="129" name="TextBox 128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84</xdr:row>
      <xdr:rowOff>217776</xdr:rowOff>
    </xdr:from>
    <xdr:ext cx="168121" cy="274008"/>
    <xdr:sp macro="" textlink="">
      <xdr:nvSpPr>
        <xdr:cNvPr id="130" name="TextBox 129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84</xdr:row>
      <xdr:rowOff>217776</xdr:rowOff>
    </xdr:from>
    <xdr:ext cx="168121" cy="274008"/>
    <xdr:sp macro="" textlink="">
      <xdr:nvSpPr>
        <xdr:cNvPr id="131" name="TextBox 130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84</xdr:row>
      <xdr:rowOff>217776</xdr:rowOff>
    </xdr:from>
    <xdr:ext cx="168121" cy="274008"/>
    <xdr:sp macro="" textlink="">
      <xdr:nvSpPr>
        <xdr:cNvPr id="132" name="TextBox 131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84</xdr:row>
      <xdr:rowOff>217776</xdr:rowOff>
    </xdr:from>
    <xdr:ext cx="168121" cy="274008"/>
    <xdr:sp macro="" textlink="">
      <xdr:nvSpPr>
        <xdr:cNvPr id="133" name="TextBox 132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84</xdr:row>
      <xdr:rowOff>217776</xdr:rowOff>
    </xdr:from>
    <xdr:ext cx="168121" cy="274008"/>
    <xdr:sp macro="" textlink="">
      <xdr:nvSpPr>
        <xdr:cNvPr id="134" name="TextBox 133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84</xdr:row>
      <xdr:rowOff>217776</xdr:rowOff>
    </xdr:from>
    <xdr:ext cx="168121" cy="274008"/>
    <xdr:sp macro="" textlink="">
      <xdr:nvSpPr>
        <xdr:cNvPr id="135" name="TextBox 134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84</xdr:row>
      <xdr:rowOff>217776</xdr:rowOff>
    </xdr:from>
    <xdr:ext cx="168121" cy="274008"/>
    <xdr:sp macro="" textlink="">
      <xdr:nvSpPr>
        <xdr:cNvPr id="136" name="TextBox 135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84</xdr:row>
      <xdr:rowOff>217776</xdr:rowOff>
    </xdr:from>
    <xdr:ext cx="168121" cy="274008"/>
    <xdr:sp macro="" textlink="">
      <xdr:nvSpPr>
        <xdr:cNvPr id="137" name="TextBox 136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84</xdr:row>
      <xdr:rowOff>217776</xdr:rowOff>
    </xdr:from>
    <xdr:ext cx="168121" cy="274008"/>
    <xdr:sp macro="" textlink="">
      <xdr:nvSpPr>
        <xdr:cNvPr id="138" name="TextBox 137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84</xdr:row>
      <xdr:rowOff>217776</xdr:rowOff>
    </xdr:from>
    <xdr:ext cx="168121" cy="274008"/>
    <xdr:sp macro="" textlink="">
      <xdr:nvSpPr>
        <xdr:cNvPr id="139" name="TextBox 138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86</xdr:row>
      <xdr:rowOff>217776</xdr:rowOff>
    </xdr:from>
    <xdr:ext cx="168121" cy="274008"/>
    <xdr:sp macro="" textlink="">
      <xdr:nvSpPr>
        <xdr:cNvPr id="140" name="TextBox 139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86</xdr:row>
      <xdr:rowOff>217776</xdr:rowOff>
    </xdr:from>
    <xdr:ext cx="168121" cy="274008"/>
    <xdr:sp macro="" textlink="">
      <xdr:nvSpPr>
        <xdr:cNvPr id="141" name="TextBox 140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86</xdr:row>
      <xdr:rowOff>217776</xdr:rowOff>
    </xdr:from>
    <xdr:ext cx="168121" cy="274008"/>
    <xdr:sp macro="" textlink="">
      <xdr:nvSpPr>
        <xdr:cNvPr id="142" name="TextBox 141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86</xdr:row>
      <xdr:rowOff>217776</xdr:rowOff>
    </xdr:from>
    <xdr:ext cx="168121" cy="274008"/>
    <xdr:sp macro="" textlink="">
      <xdr:nvSpPr>
        <xdr:cNvPr id="143" name="TextBox 142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86</xdr:row>
      <xdr:rowOff>217776</xdr:rowOff>
    </xdr:from>
    <xdr:ext cx="168121" cy="274008"/>
    <xdr:sp macro="" textlink="">
      <xdr:nvSpPr>
        <xdr:cNvPr id="144" name="TextBox 143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86</xdr:row>
      <xdr:rowOff>217776</xdr:rowOff>
    </xdr:from>
    <xdr:ext cx="168121" cy="274008"/>
    <xdr:sp macro="" textlink="">
      <xdr:nvSpPr>
        <xdr:cNvPr id="145" name="TextBox 144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86</xdr:row>
      <xdr:rowOff>217776</xdr:rowOff>
    </xdr:from>
    <xdr:ext cx="168121" cy="274008"/>
    <xdr:sp macro="" textlink="">
      <xdr:nvSpPr>
        <xdr:cNvPr id="146" name="TextBox 145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86</xdr:row>
      <xdr:rowOff>217776</xdr:rowOff>
    </xdr:from>
    <xdr:ext cx="168121" cy="274008"/>
    <xdr:sp macro="" textlink="">
      <xdr:nvSpPr>
        <xdr:cNvPr id="147" name="TextBox 146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86</xdr:row>
      <xdr:rowOff>217776</xdr:rowOff>
    </xdr:from>
    <xdr:ext cx="168121" cy="274008"/>
    <xdr:sp macro="" textlink="">
      <xdr:nvSpPr>
        <xdr:cNvPr id="148" name="TextBox 147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86</xdr:row>
      <xdr:rowOff>217776</xdr:rowOff>
    </xdr:from>
    <xdr:ext cx="168121" cy="274008"/>
    <xdr:sp macro="" textlink="">
      <xdr:nvSpPr>
        <xdr:cNvPr id="149" name="TextBox 148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86</xdr:row>
      <xdr:rowOff>217776</xdr:rowOff>
    </xdr:from>
    <xdr:ext cx="168121" cy="274008"/>
    <xdr:sp macro="" textlink="">
      <xdr:nvSpPr>
        <xdr:cNvPr id="150" name="TextBox 149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86</xdr:row>
      <xdr:rowOff>217776</xdr:rowOff>
    </xdr:from>
    <xdr:ext cx="168121" cy="274008"/>
    <xdr:sp macro="" textlink="">
      <xdr:nvSpPr>
        <xdr:cNvPr id="151" name="TextBox 150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86</xdr:row>
      <xdr:rowOff>217776</xdr:rowOff>
    </xdr:from>
    <xdr:ext cx="168121" cy="274008"/>
    <xdr:sp macro="" textlink="">
      <xdr:nvSpPr>
        <xdr:cNvPr id="152" name="TextBox 151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86</xdr:row>
      <xdr:rowOff>217776</xdr:rowOff>
    </xdr:from>
    <xdr:ext cx="168121" cy="274008"/>
    <xdr:sp macro="" textlink="">
      <xdr:nvSpPr>
        <xdr:cNvPr id="153" name="TextBox 152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86</xdr:row>
      <xdr:rowOff>217776</xdr:rowOff>
    </xdr:from>
    <xdr:ext cx="168121" cy="274008"/>
    <xdr:sp macro="" textlink="">
      <xdr:nvSpPr>
        <xdr:cNvPr id="154" name="TextBox 153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86</xdr:row>
      <xdr:rowOff>217776</xdr:rowOff>
    </xdr:from>
    <xdr:ext cx="168121" cy="274008"/>
    <xdr:sp macro="" textlink="">
      <xdr:nvSpPr>
        <xdr:cNvPr id="155" name="TextBox 154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86</xdr:row>
      <xdr:rowOff>217776</xdr:rowOff>
    </xdr:from>
    <xdr:ext cx="168121" cy="274008"/>
    <xdr:sp macro="" textlink="">
      <xdr:nvSpPr>
        <xdr:cNvPr id="156" name="TextBox 155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86</xdr:row>
      <xdr:rowOff>217776</xdr:rowOff>
    </xdr:from>
    <xdr:ext cx="168121" cy="274008"/>
    <xdr:sp macro="" textlink="">
      <xdr:nvSpPr>
        <xdr:cNvPr id="157" name="TextBox 156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86</xdr:row>
      <xdr:rowOff>217776</xdr:rowOff>
    </xdr:from>
    <xdr:ext cx="168121" cy="274008"/>
    <xdr:sp macro="" textlink="">
      <xdr:nvSpPr>
        <xdr:cNvPr id="158" name="TextBox 157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86</xdr:row>
      <xdr:rowOff>217776</xdr:rowOff>
    </xdr:from>
    <xdr:ext cx="168121" cy="274008"/>
    <xdr:sp macro="" textlink="">
      <xdr:nvSpPr>
        <xdr:cNvPr id="159" name="TextBox 158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86</xdr:row>
      <xdr:rowOff>217776</xdr:rowOff>
    </xdr:from>
    <xdr:ext cx="168121" cy="274008"/>
    <xdr:sp macro="" textlink="">
      <xdr:nvSpPr>
        <xdr:cNvPr id="160" name="TextBox 159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86</xdr:row>
      <xdr:rowOff>217776</xdr:rowOff>
    </xdr:from>
    <xdr:ext cx="168121" cy="274008"/>
    <xdr:sp macro="" textlink="">
      <xdr:nvSpPr>
        <xdr:cNvPr id="161" name="TextBox 160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86</xdr:row>
      <xdr:rowOff>217776</xdr:rowOff>
    </xdr:from>
    <xdr:ext cx="168121" cy="274008"/>
    <xdr:sp macro="" textlink="">
      <xdr:nvSpPr>
        <xdr:cNvPr id="162" name="TextBox 161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86</xdr:row>
      <xdr:rowOff>217776</xdr:rowOff>
    </xdr:from>
    <xdr:ext cx="168121" cy="274008"/>
    <xdr:sp macro="" textlink="">
      <xdr:nvSpPr>
        <xdr:cNvPr id="163" name="TextBox 162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86</xdr:row>
      <xdr:rowOff>217776</xdr:rowOff>
    </xdr:from>
    <xdr:ext cx="168121" cy="274008"/>
    <xdr:sp macro="" textlink="">
      <xdr:nvSpPr>
        <xdr:cNvPr id="164" name="TextBox 163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86</xdr:row>
      <xdr:rowOff>217776</xdr:rowOff>
    </xdr:from>
    <xdr:ext cx="168121" cy="274008"/>
    <xdr:sp macro="" textlink="">
      <xdr:nvSpPr>
        <xdr:cNvPr id="165" name="TextBox 164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86</xdr:row>
      <xdr:rowOff>217776</xdr:rowOff>
    </xdr:from>
    <xdr:ext cx="168121" cy="274008"/>
    <xdr:sp macro="" textlink="">
      <xdr:nvSpPr>
        <xdr:cNvPr id="166" name="TextBox 165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86</xdr:row>
      <xdr:rowOff>217776</xdr:rowOff>
    </xdr:from>
    <xdr:ext cx="168121" cy="274008"/>
    <xdr:sp macro="" textlink="">
      <xdr:nvSpPr>
        <xdr:cNvPr id="167" name="TextBox 166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86</xdr:row>
      <xdr:rowOff>217776</xdr:rowOff>
    </xdr:from>
    <xdr:ext cx="168121" cy="274008"/>
    <xdr:sp macro="" textlink="">
      <xdr:nvSpPr>
        <xdr:cNvPr id="168" name="TextBox 167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86</xdr:row>
      <xdr:rowOff>217776</xdr:rowOff>
    </xdr:from>
    <xdr:ext cx="168121" cy="274008"/>
    <xdr:sp macro="" textlink="">
      <xdr:nvSpPr>
        <xdr:cNvPr id="169" name="TextBox 168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86</xdr:row>
      <xdr:rowOff>217776</xdr:rowOff>
    </xdr:from>
    <xdr:ext cx="168121" cy="274008"/>
    <xdr:sp macro="" textlink="">
      <xdr:nvSpPr>
        <xdr:cNvPr id="170" name="TextBox 169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86</xdr:row>
      <xdr:rowOff>217776</xdr:rowOff>
    </xdr:from>
    <xdr:ext cx="168121" cy="274008"/>
    <xdr:sp macro="" textlink="">
      <xdr:nvSpPr>
        <xdr:cNvPr id="171" name="TextBox 170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86</xdr:row>
      <xdr:rowOff>217776</xdr:rowOff>
    </xdr:from>
    <xdr:ext cx="168121" cy="274008"/>
    <xdr:sp macro="" textlink="">
      <xdr:nvSpPr>
        <xdr:cNvPr id="172" name="TextBox 171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86</xdr:row>
      <xdr:rowOff>217776</xdr:rowOff>
    </xdr:from>
    <xdr:ext cx="168121" cy="274008"/>
    <xdr:sp macro="" textlink="">
      <xdr:nvSpPr>
        <xdr:cNvPr id="173" name="TextBox 172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86</xdr:row>
      <xdr:rowOff>217776</xdr:rowOff>
    </xdr:from>
    <xdr:ext cx="168121" cy="274008"/>
    <xdr:sp macro="" textlink="">
      <xdr:nvSpPr>
        <xdr:cNvPr id="174" name="TextBox 173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87</xdr:row>
      <xdr:rowOff>217776</xdr:rowOff>
    </xdr:from>
    <xdr:ext cx="168121" cy="274008"/>
    <xdr:sp macro="" textlink="">
      <xdr:nvSpPr>
        <xdr:cNvPr id="175" name="TextBox 174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87</xdr:row>
      <xdr:rowOff>217776</xdr:rowOff>
    </xdr:from>
    <xdr:ext cx="168121" cy="274008"/>
    <xdr:sp macro="" textlink="">
      <xdr:nvSpPr>
        <xdr:cNvPr id="176" name="TextBox 175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87</xdr:row>
      <xdr:rowOff>217776</xdr:rowOff>
    </xdr:from>
    <xdr:ext cx="168121" cy="274008"/>
    <xdr:sp macro="" textlink="">
      <xdr:nvSpPr>
        <xdr:cNvPr id="177" name="TextBox 176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87</xdr:row>
      <xdr:rowOff>217776</xdr:rowOff>
    </xdr:from>
    <xdr:ext cx="168121" cy="274008"/>
    <xdr:sp macro="" textlink="">
      <xdr:nvSpPr>
        <xdr:cNvPr id="178" name="TextBox 177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87</xdr:row>
      <xdr:rowOff>217776</xdr:rowOff>
    </xdr:from>
    <xdr:ext cx="168121" cy="274008"/>
    <xdr:sp macro="" textlink="">
      <xdr:nvSpPr>
        <xdr:cNvPr id="179" name="TextBox 178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87</xdr:row>
      <xdr:rowOff>217776</xdr:rowOff>
    </xdr:from>
    <xdr:ext cx="168121" cy="274008"/>
    <xdr:sp macro="" textlink="">
      <xdr:nvSpPr>
        <xdr:cNvPr id="180" name="TextBox 179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87</xdr:row>
      <xdr:rowOff>217776</xdr:rowOff>
    </xdr:from>
    <xdr:ext cx="168121" cy="274008"/>
    <xdr:sp macro="" textlink="">
      <xdr:nvSpPr>
        <xdr:cNvPr id="181" name="TextBox 180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87</xdr:row>
      <xdr:rowOff>217776</xdr:rowOff>
    </xdr:from>
    <xdr:ext cx="168121" cy="274008"/>
    <xdr:sp macro="" textlink="">
      <xdr:nvSpPr>
        <xdr:cNvPr id="182" name="TextBox 181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87</xdr:row>
      <xdr:rowOff>217776</xdr:rowOff>
    </xdr:from>
    <xdr:ext cx="168121" cy="274008"/>
    <xdr:sp macro="" textlink="">
      <xdr:nvSpPr>
        <xdr:cNvPr id="183" name="TextBox 182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87</xdr:row>
      <xdr:rowOff>217776</xdr:rowOff>
    </xdr:from>
    <xdr:ext cx="168121" cy="274008"/>
    <xdr:sp macro="" textlink="">
      <xdr:nvSpPr>
        <xdr:cNvPr id="184" name="TextBox 183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87</xdr:row>
      <xdr:rowOff>217776</xdr:rowOff>
    </xdr:from>
    <xdr:ext cx="168121" cy="274008"/>
    <xdr:sp macro="" textlink="">
      <xdr:nvSpPr>
        <xdr:cNvPr id="185" name="TextBox 184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87</xdr:row>
      <xdr:rowOff>217776</xdr:rowOff>
    </xdr:from>
    <xdr:ext cx="168121" cy="274008"/>
    <xdr:sp macro="" textlink="">
      <xdr:nvSpPr>
        <xdr:cNvPr id="186" name="TextBox 185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87</xdr:row>
      <xdr:rowOff>217776</xdr:rowOff>
    </xdr:from>
    <xdr:ext cx="168121" cy="274008"/>
    <xdr:sp macro="" textlink="">
      <xdr:nvSpPr>
        <xdr:cNvPr id="187" name="TextBox 186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87</xdr:row>
      <xdr:rowOff>217776</xdr:rowOff>
    </xdr:from>
    <xdr:ext cx="168121" cy="274008"/>
    <xdr:sp macro="" textlink="">
      <xdr:nvSpPr>
        <xdr:cNvPr id="188" name="TextBox 187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87</xdr:row>
      <xdr:rowOff>217776</xdr:rowOff>
    </xdr:from>
    <xdr:ext cx="168121" cy="274008"/>
    <xdr:sp macro="" textlink="">
      <xdr:nvSpPr>
        <xdr:cNvPr id="189" name="TextBox 188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87</xdr:row>
      <xdr:rowOff>217776</xdr:rowOff>
    </xdr:from>
    <xdr:ext cx="168121" cy="274008"/>
    <xdr:sp macro="" textlink="">
      <xdr:nvSpPr>
        <xdr:cNvPr id="190" name="TextBox 189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87</xdr:row>
      <xdr:rowOff>217776</xdr:rowOff>
    </xdr:from>
    <xdr:ext cx="168121" cy="274008"/>
    <xdr:sp macro="" textlink="">
      <xdr:nvSpPr>
        <xdr:cNvPr id="191" name="TextBox 190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87</xdr:row>
      <xdr:rowOff>217776</xdr:rowOff>
    </xdr:from>
    <xdr:ext cx="168121" cy="274008"/>
    <xdr:sp macro="" textlink="">
      <xdr:nvSpPr>
        <xdr:cNvPr id="192" name="TextBox 191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87</xdr:row>
      <xdr:rowOff>217776</xdr:rowOff>
    </xdr:from>
    <xdr:ext cx="168121" cy="274008"/>
    <xdr:sp macro="" textlink="">
      <xdr:nvSpPr>
        <xdr:cNvPr id="193" name="TextBox 192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87</xdr:row>
      <xdr:rowOff>217776</xdr:rowOff>
    </xdr:from>
    <xdr:ext cx="168121" cy="274008"/>
    <xdr:sp macro="" textlink="">
      <xdr:nvSpPr>
        <xdr:cNvPr id="194" name="TextBox 193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87</xdr:row>
      <xdr:rowOff>217776</xdr:rowOff>
    </xdr:from>
    <xdr:ext cx="168121" cy="274008"/>
    <xdr:sp macro="" textlink="">
      <xdr:nvSpPr>
        <xdr:cNvPr id="195" name="TextBox 194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87</xdr:row>
      <xdr:rowOff>217776</xdr:rowOff>
    </xdr:from>
    <xdr:ext cx="168121" cy="274008"/>
    <xdr:sp macro="" textlink="">
      <xdr:nvSpPr>
        <xdr:cNvPr id="196" name="TextBox 195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87</xdr:row>
      <xdr:rowOff>217776</xdr:rowOff>
    </xdr:from>
    <xdr:ext cx="168121" cy="274008"/>
    <xdr:sp macro="" textlink="">
      <xdr:nvSpPr>
        <xdr:cNvPr id="197" name="TextBox 196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87</xdr:row>
      <xdr:rowOff>217776</xdr:rowOff>
    </xdr:from>
    <xdr:ext cx="168121" cy="274008"/>
    <xdr:sp macro="" textlink="">
      <xdr:nvSpPr>
        <xdr:cNvPr id="198" name="TextBox 197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87</xdr:row>
      <xdr:rowOff>217776</xdr:rowOff>
    </xdr:from>
    <xdr:ext cx="168121" cy="274008"/>
    <xdr:sp macro="" textlink="">
      <xdr:nvSpPr>
        <xdr:cNvPr id="199" name="TextBox 198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87</xdr:row>
      <xdr:rowOff>217776</xdr:rowOff>
    </xdr:from>
    <xdr:ext cx="168121" cy="274008"/>
    <xdr:sp macro="" textlink="">
      <xdr:nvSpPr>
        <xdr:cNvPr id="200" name="TextBox 199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87</xdr:row>
      <xdr:rowOff>217776</xdr:rowOff>
    </xdr:from>
    <xdr:ext cx="168121" cy="274008"/>
    <xdr:sp macro="" textlink="">
      <xdr:nvSpPr>
        <xdr:cNvPr id="201" name="TextBox 200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87</xdr:row>
      <xdr:rowOff>217776</xdr:rowOff>
    </xdr:from>
    <xdr:ext cx="168121" cy="274008"/>
    <xdr:sp macro="" textlink="">
      <xdr:nvSpPr>
        <xdr:cNvPr id="202" name="TextBox 201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87</xdr:row>
      <xdr:rowOff>217776</xdr:rowOff>
    </xdr:from>
    <xdr:ext cx="168121" cy="274008"/>
    <xdr:sp macro="" textlink="">
      <xdr:nvSpPr>
        <xdr:cNvPr id="203" name="TextBox 202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87</xdr:row>
      <xdr:rowOff>217776</xdr:rowOff>
    </xdr:from>
    <xdr:ext cx="168121" cy="274008"/>
    <xdr:sp macro="" textlink="">
      <xdr:nvSpPr>
        <xdr:cNvPr id="204" name="TextBox 203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87</xdr:row>
      <xdr:rowOff>217776</xdr:rowOff>
    </xdr:from>
    <xdr:ext cx="168121" cy="274008"/>
    <xdr:sp macro="" textlink="">
      <xdr:nvSpPr>
        <xdr:cNvPr id="205" name="TextBox 204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87</xdr:row>
      <xdr:rowOff>217776</xdr:rowOff>
    </xdr:from>
    <xdr:ext cx="168121" cy="274008"/>
    <xdr:sp macro="" textlink="">
      <xdr:nvSpPr>
        <xdr:cNvPr id="206" name="TextBox 205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87</xdr:row>
      <xdr:rowOff>217776</xdr:rowOff>
    </xdr:from>
    <xdr:ext cx="168121" cy="274008"/>
    <xdr:sp macro="" textlink="">
      <xdr:nvSpPr>
        <xdr:cNvPr id="207" name="TextBox 206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87</xdr:row>
      <xdr:rowOff>217776</xdr:rowOff>
    </xdr:from>
    <xdr:ext cx="168121" cy="274008"/>
    <xdr:sp macro="" textlink="">
      <xdr:nvSpPr>
        <xdr:cNvPr id="208" name="TextBox 207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87</xdr:row>
      <xdr:rowOff>217776</xdr:rowOff>
    </xdr:from>
    <xdr:ext cx="168121" cy="274008"/>
    <xdr:sp macro="" textlink="">
      <xdr:nvSpPr>
        <xdr:cNvPr id="209" name="TextBox 208"/>
        <xdr:cNvSpPr txBox="1"/>
      </xdr:nvSpPr>
      <xdr:spPr>
        <a:xfrm>
          <a:off x="11157857" y="26302669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13</xdr:row>
      <xdr:rowOff>217776</xdr:rowOff>
    </xdr:from>
    <xdr:ext cx="168121" cy="274008"/>
    <xdr:sp macro="" textlink="">
      <xdr:nvSpPr>
        <xdr:cNvPr id="2" name="TextBox 1"/>
        <xdr:cNvSpPr txBox="1"/>
      </xdr:nvSpPr>
      <xdr:spPr>
        <a:xfrm>
          <a:off x="2476500" y="2856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13</xdr:row>
      <xdr:rowOff>217776</xdr:rowOff>
    </xdr:from>
    <xdr:ext cx="168121" cy="274008"/>
    <xdr:sp macro="" textlink="">
      <xdr:nvSpPr>
        <xdr:cNvPr id="3" name="TextBox 2"/>
        <xdr:cNvSpPr txBox="1"/>
      </xdr:nvSpPr>
      <xdr:spPr>
        <a:xfrm>
          <a:off x="2476500" y="2856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13</xdr:row>
      <xdr:rowOff>217776</xdr:rowOff>
    </xdr:from>
    <xdr:ext cx="168121" cy="274008"/>
    <xdr:sp macro="" textlink="">
      <xdr:nvSpPr>
        <xdr:cNvPr id="4" name="TextBox 3"/>
        <xdr:cNvSpPr txBox="1"/>
      </xdr:nvSpPr>
      <xdr:spPr>
        <a:xfrm>
          <a:off x="2476500" y="2856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13</xdr:row>
      <xdr:rowOff>217776</xdr:rowOff>
    </xdr:from>
    <xdr:ext cx="168121" cy="274008"/>
    <xdr:sp macro="" textlink="">
      <xdr:nvSpPr>
        <xdr:cNvPr id="5" name="TextBox 4"/>
        <xdr:cNvSpPr txBox="1"/>
      </xdr:nvSpPr>
      <xdr:spPr>
        <a:xfrm>
          <a:off x="2476500" y="2856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13</xdr:row>
      <xdr:rowOff>217776</xdr:rowOff>
    </xdr:from>
    <xdr:ext cx="168121" cy="274008"/>
    <xdr:sp macro="" textlink="">
      <xdr:nvSpPr>
        <xdr:cNvPr id="6" name="TextBox 5"/>
        <xdr:cNvSpPr txBox="1"/>
      </xdr:nvSpPr>
      <xdr:spPr>
        <a:xfrm>
          <a:off x="2476500" y="2856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13</xdr:row>
      <xdr:rowOff>217776</xdr:rowOff>
    </xdr:from>
    <xdr:ext cx="168121" cy="274008"/>
    <xdr:sp macro="" textlink="">
      <xdr:nvSpPr>
        <xdr:cNvPr id="7" name="TextBox 6"/>
        <xdr:cNvSpPr txBox="1"/>
      </xdr:nvSpPr>
      <xdr:spPr>
        <a:xfrm>
          <a:off x="2476500" y="2856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13</xdr:row>
      <xdr:rowOff>217776</xdr:rowOff>
    </xdr:from>
    <xdr:ext cx="168121" cy="274008"/>
    <xdr:sp macro="" textlink="">
      <xdr:nvSpPr>
        <xdr:cNvPr id="8" name="TextBox 7"/>
        <xdr:cNvSpPr txBox="1"/>
      </xdr:nvSpPr>
      <xdr:spPr>
        <a:xfrm>
          <a:off x="2476500" y="2856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13</xdr:row>
      <xdr:rowOff>217776</xdr:rowOff>
    </xdr:from>
    <xdr:ext cx="168121" cy="274008"/>
    <xdr:sp macro="" textlink="">
      <xdr:nvSpPr>
        <xdr:cNvPr id="9" name="TextBox 8"/>
        <xdr:cNvSpPr txBox="1"/>
      </xdr:nvSpPr>
      <xdr:spPr>
        <a:xfrm>
          <a:off x="2476500" y="2856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13</xdr:row>
      <xdr:rowOff>217776</xdr:rowOff>
    </xdr:from>
    <xdr:ext cx="168121" cy="274008"/>
    <xdr:sp macro="" textlink="">
      <xdr:nvSpPr>
        <xdr:cNvPr id="10" name="TextBox 9"/>
        <xdr:cNvSpPr txBox="1"/>
      </xdr:nvSpPr>
      <xdr:spPr>
        <a:xfrm>
          <a:off x="2476500" y="2856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13</xdr:row>
      <xdr:rowOff>217776</xdr:rowOff>
    </xdr:from>
    <xdr:ext cx="168121" cy="274008"/>
    <xdr:sp macro="" textlink="">
      <xdr:nvSpPr>
        <xdr:cNvPr id="11" name="TextBox 10"/>
        <xdr:cNvSpPr txBox="1"/>
      </xdr:nvSpPr>
      <xdr:spPr>
        <a:xfrm>
          <a:off x="2476500" y="2856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13</xdr:row>
      <xdr:rowOff>217776</xdr:rowOff>
    </xdr:from>
    <xdr:ext cx="168121" cy="274008"/>
    <xdr:sp macro="" textlink="">
      <xdr:nvSpPr>
        <xdr:cNvPr id="12" name="TextBox 11"/>
        <xdr:cNvSpPr txBox="1"/>
      </xdr:nvSpPr>
      <xdr:spPr>
        <a:xfrm>
          <a:off x="2476500" y="2856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13</xdr:row>
      <xdr:rowOff>217776</xdr:rowOff>
    </xdr:from>
    <xdr:ext cx="168121" cy="274008"/>
    <xdr:sp macro="" textlink="">
      <xdr:nvSpPr>
        <xdr:cNvPr id="13" name="TextBox 12"/>
        <xdr:cNvSpPr txBox="1"/>
      </xdr:nvSpPr>
      <xdr:spPr>
        <a:xfrm>
          <a:off x="2476500" y="2856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13</xdr:row>
      <xdr:rowOff>217776</xdr:rowOff>
    </xdr:from>
    <xdr:ext cx="168121" cy="274008"/>
    <xdr:sp macro="" textlink="">
      <xdr:nvSpPr>
        <xdr:cNvPr id="14" name="TextBox 13"/>
        <xdr:cNvSpPr txBox="1"/>
      </xdr:nvSpPr>
      <xdr:spPr>
        <a:xfrm>
          <a:off x="2476500" y="2856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13</xdr:row>
      <xdr:rowOff>217776</xdr:rowOff>
    </xdr:from>
    <xdr:ext cx="168121" cy="274008"/>
    <xdr:sp macro="" textlink="">
      <xdr:nvSpPr>
        <xdr:cNvPr id="15" name="TextBox 14"/>
        <xdr:cNvSpPr txBox="1"/>
      </xdr:nvSpPr>
      <xdr:spPr>
        <a:xfrm>
          <a:off x="2476500" y="2856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13</xdr:row>
      <xdr:rowOff>217776</xdr:rowOff>
    </xdr:from>
    <xdr:ext cx="168121" cy="274008"/>
    <xdr:sp macro="" textlink="">
      <xdr:nvSpPr>
        <xdr:cNvPr id="16" name="TextBox 15"/>
        <xdr:cNvSpPr txBox="1"/>
      </xdr:nvSpPr>
      <xdr:spPr>
        <a:xfrm>
          <a:off x="2476500" y="2856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13</xdr:row>
      <xdr:rowOff>217776</xdr:rowOff>
    </xdr:from>
    <xdr:ext cx="168121" cy="274008"/>
    <xdr:sp macro="" textlink="">
      <xdr:nvSpPr>
        <xdr:cNvPr id="17" name="TextBox 16"/>
        <xdr:cNvSpPr txBox="1"/>
      </xdr:nvSpPr>
      <xdr:spPr>
        <a:xfrm>
          <a:off x="2476500" y="2856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13</xdr:row>
      <xdr:rowOff>217776</xdr:rowOff>
    </xdr:from>
    <xdr:ext cx="168121" cy="274008"/>
    <xdr:sp macro="" textlink="">
      <xdr:nvSpPr>
        <xdr:cNvPr id="18" name="TextBox 17"/>
        <xdr:cNvSpPr txBox="1"/>
      </xdr:nvSpPr>
      <xdr:spPr>
        <a:xfrm>
          <a:off x="2476500" y="2856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13</xdr:row>
      <xdr:rowOff>217776</xdr:rowOff>
    </xdr:from>
    <xdr:ext cx="168121" cy="274008"/>
    <xdr:sp macro="" textlink="">
      <xdr:nvSpPr>
        <xdr:cNvPr id="19" name="TextBox 18"/>
        <xdr:cNvSpPr txBox="1"/>
      </xdr:nvSpPr>
      <xdr:spPr>
        <a:xfrm>
          <a:off x="2476500" y="2856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13</xdr:row>
      <xdr:rowOff>217776</xdr:rowOff>
    </xdr:from>
    <xdr:ext cx="168121" cy="274008"/>
    <xdr:sp macro="" textlink="">
      <xdr:nvSpPr>
        <xdr:cNvPr id="20" name="TextBox 19"/>
        <xdr:cNvSpPr txBox="1"/>
      </xdr:nvSpPr>
      <xdr:spPr>
        <a:xfrm>
          <a:off x="2476500" y="2856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13</xdr:row>
      <xdr:rowOff>217776</xdr:rowOff>
    </xdr:from>
    <xdr:ext cx="168121" cy="274008"/>
    <xdr:sp macro="" textlink="">
      <xdr:nvSpPr>
        <xdr:cNvPr id="21" name="TextBox 20"/>
        <xdr:cNvSpPr txBox="1"/>
      </xdr:nvSpPr>
      <xdr:spPr>
        <a:xfrm>
          <a:off x="2476500" y="2856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13</xdr:row>
      <xdr:rowOff>217776</xdr:rowOff>
    </xdr:from>
    <xdr:ext cx="168121" cy="274008"/>
    <xdr:sp macro="" textlink="">
      <xdr:nvSpPr>
        <xdr:cNvPr id="22" name="TextBox 21"/>
        <xdr:cNvSpPr txBox="1"/>
      </xdr:nvSpPr>
      <xdr:spPr>
        <a:xfrm>
          <a:off x="2476500" y="2856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13</xdr:row>
      <xdr:rowOff>217776</xdr:rowOff>
    </xdr:from>
    <xdr:ext cx="168121" cy="274008"/>
    <xdr:sp macro="" textlink="">
      <xdr:nvSpPr>
        <xdr:cNvPr id="23" name="TextBox 22"/>
        <xdr:cNvSpPr txBox="1"/>
      </xdr:nvSpPr>
      <xdr:spPr>
        <a:xfrm>
          <a:off x="2476500" y="2856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13</xdr:row>
      <xdr:rowOff>217776</xdr:rowOff>
    </xdr:from>
    <xdr:ext cx="168121" cy="274008"/>
    <xdr:sp macro="" textlink="">
      <xdr:nvSpPr>
        <xdr:cNvPr id="24" name="TextBox 23"/>
        <xdr:cNvSpPr txBox="1"/>
      </xdr:nvSpPr>
      <xdr:spPr>
        <a:xfrm>
          <a:off x="2476500" y="2856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13</xdr:row>
      <xdr:rowOff>217776</xdr:rowOff>
    </xdr:from>
    <xdr:ext cx="168121" cy="274008"/>
    <xdr:sp macro="" textlink="">
      <xdr:nvSpPr>
        <xdr:cNvPr id="25" name="TextBox 24"/>
        <xdr:cNvSpPr txBox="1"/>
      </xdr:nvSpPr>
      <xdr:spPr>
        <a:xfrm>
          <a:off x="2476500" y="2856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13</xdr:row>
      <xdr:rowOff>217776</xdr:rowOff>
    </xdr:from>
    <xdr:ext cx="168121" cy="274008"/>
    <xdr:sp macro="" textlink="">
      <xdr:nvSpPr>
        <xdr:cNvPr id="26" name="TextBox 25"/>
        <xdr:cNvSpPr txBox="1"/>
      </xdr:nvSpPr>
      <xdr:spPr>
        <a:xfrm>
          <a:off x="2476500" y="2856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13</xdr:row>
      <xdr:rowOff>217776</xdr:rowOff>
    </xdr:from>
    <xdr:ext cx="168121" cy="274008"/>
    <xdr:sp macro="" textlink="">
      <xdr:nvSpPr>
        <xdr:cNvPr id="27" name="TextBox 26"/>
        <xdr:cNvSpPr txBox="1"/>
      </xdr:nvSpPr>
      <xdr:spPr>
        <a:xfrm>
          <a:off x="2476500" y="2856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13</xdr:row>
      <xdr:rowOff>217776</xdr:rowOff>
    </xdr:from>
    <xdr:ext cx="168121" cy="274008"/>
    <xdr:sp macro="" textlink="">
      <xdr:nvSpPr>
        <xdr:cNvPr id="28" name="TextBox 27"/>
        <xdr:cNvSpPr txBox="1"/>
      </xdr:nvSpPr>
      <xdr:spPr>
        <a:xfrm>
          <a:off x="2476500" y="2856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13</xdr:row>
      <xdr:rowOff>217776</xdr:rowOff>
    </xdr:from>
    <xdr:ext cx="168121" cy="274008"/>
    <xdr:sp macro="" textlink="">
      <xdr:nvSpPr>
        <xdr:cNvPr id="29" name="TextBox 28"/>
        <xdr:cNvSpPr txBox="1"/>
      </xdr:nvSpPr>
      <xdr:spPr>
        <a:xfrm>
          <a:off x="2476500" y="2856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13</xdr:row>
      <xdr:rowOff>217776</xdr:rowOff>
    </xdr:from>
    <xdr:ext cx="168121" cy="274008"/>
    <xdr:sp macro="" textlink="">
      <xdr:nvSpPr>
        <xdr:cNvPr id="30" name="TextBox 29"/>
        <xdr:cNvSpPr txBox="1"/>
      </xdr:nvSpPr>
      <xdr:spPr>
        <a:xfrm>
          <a:off x="2476500" y="2856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13</xdr:row>
      <xdr:rowOff>217776</xdr:rowOff>
    </xdr:from>
    <xdr:ext cx="168121" cy="274008"/>
    <xdr:sp macro="" textlink="">
      <xdr:nvSpPr>
        <xdr:cNvPr id="31" name="TextBox 30"/>
        <xdr:cNvSpPr txBox="1"/>
      </xdr:nvSpPr>
      <xdr:spPr>
        <a:xfrm>
          <a:off x="2476500" y="2856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13</xdr:row>
      <xdr:rowOff>217776</xdr:rowOff>
    </xdr:from>
    <xdr:ext cx="168121" cy="274008"/>
    <xdr:sp macro="" textlink="">
      <xdr:nvSpPr>
        <xdr:cNvPr id="32" name="TextBox 31"/>
        <xdr:cNvSpPr txBox="1"/>
      </xdr:nvSpPr>
      <xdr:spPr>
        <a:xfrm>
          <a:off x="2476500" y="2856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13</xdr:row>
      <xdr:rowOff>217776</xdr:rowOff>
    </xdr:from>
    <xdr:ext cx="168121" cy="274008"/>
    <xdr:sp macro="" textlink="">
      <xdr:nvSpPr>
        <xdr:cNvPr id="33" name="TextBox 32"/>
        <xdr:cNvSpPr txBox="1"/>
      </xdr:nvSpPr>
      <xdr:spPr>
        <a:xfrm>
          <a:off x="2476500" y="2856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13</xdr:row>
      <xdr:rowOff>217776</xdr:rowOff>
    </xdr:from>
    <xdr:ext cx="168121" cy="274008"/>
    <xdr:sp macro="" textlink="">
      <xdr:nvSpPr>
        <xdr:cNvPr id="34" name="TextBox 33"/>
        <xdr:cNvSpPr txBox="1"/>
      </xdr:nvSpPr>
      <xdr:spPr>
        <a:xfrm>
          <a:off x="2476500" y="2856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13</xdr:row>
      <xdr:rowOff>217776</xdr:rowOff>
    </xdr:from>
    <xdr:ext cx="168121" cy="274008"/>
    <xdr:sp macro="" textlink="">
      <xdr:nvSpPr>
        <xdr:cNvPr id="35" name="TextBox 34"/>
        <xdr:cNvSpPr txBox="1"/>
      </xdr:nvSpPr>
      <xdr:spPr>
        <a:xfrm>
          <a:off x="2476500" y="2856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13</xdr:row>
      <xdr:rowOff>217776</xdr:rowOff>
    </xdr:from>
    <xdr:ext cx="168121" cy="274008"/>
    <xdr:sp macro="" textlink="">
      <xdr:nvSpPr>
        <xdr:cNvPr id="36" name="TextBox 35"/>
        <xdr:cNvSpPr txBox="1"/>
      </xdr:nvSpPr>
      <xdr:spPr>
        <a:xfrm>
          <a:off x="2476500" y="2856201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68121" cy="274008"/>
    <xdr:sp macro="" textlink="">
      <xdr:nvSpPr>
        <xdr:cNvPr id="37" name="TextBox 36"/>
        <xdr:cNvSpPr txBox="1"/>
      </xdr:nvSpPr>
      <xdr:spPr>
        <a:xfrm>
          <a:off x="2476500" y="3810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68121" cy="274008"/>
    <xdr:sp macro="" textlink="">
      <xdr:nvSpPr>
        <xdr:cNvPr id="38" name="TextBox 37"/>
        <xdr:cNvSpPr txBox="1"/>
      </xdr:nvSpPr>
      <xdr:spPr>
        <a:xfrm>
          <a:off x="2476500" y="3810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68121" cy="274008"/>
    <xdr:sp macro="" textlink="">
      <xdr:nvSpPr>
        <xdr:cNvPr id="39" name="TextBox 38"/>
        <xdr:cNvSpPr txBox="1"/>
      </xdr:nvSpPr>
      <xdr:spPr>
        <a:xfrm>
          <a:off x="2476500" y="3810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68121" cy="274008"/>
    <xdr:sp macro="" textlink="">
      <xdr:nvSpPr>
        <xdr:cNvPr id="40" name="TextBox 39"/>
        <xdr:cNvSpPr txBox="1"/>
      </xdr:nvSpPr>
      <xdr:spPr>
        <a:xfrm>
          <a:off x="2476500" y="3810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68121" cy="274008"/>
    <xdr:sp macro="" textlink="">
      <xdr:nvSpPr>
        <xdr:cNvPr id="41" name="TextBox 40"/>
        <xdr:cNvSpPr txBox="1"/>
      </xdr:nvSpPr>
      <xdr:spPr>
        <a:xfrm>
          <a:off x="2476500" y="3810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68121" cy="274008"/>
    <xdr:sp macro="" textlink="">
      <xdr:nvSpPr>
        <xdr:cNvPr id="42" name="TextBox 41"/>
        <xdr:cNvSpPr txBox="1"/>
      </xdr:nvSpPr>
      <xdr:spPr>
        <a:xfrm>
          <a:off x="2476500" y="3810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68121" cy="274008"/>
    <xdr:sp macro="" textlink="">
      <xdr:nvSpPr>
        <xdr:cNvPr id="43" name="TextBox 42"/>
        <xdr:cNvSpPr txBox="1"/>
      </xdr:nvSpPr>
      <xdr:spPr>
        <a:xfrm>
          <a:off x="2476500" y="3810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68121" cy="274008"/>
    <xdr:sp macro="" textlink="">
      <xdr:nvSpPr>
        <xdr:cNvPr id="44" name="TextBox 43"/>
        <xdr:cNvSpPr txBox="1"/>
      </xdr:nvSpPr>
      <xdr:spPr>
        <a:xfrm>
          <a:off x="2476500" y="3810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68121" cy="274008"/>
    <xdr:sp macro="" textlink="">
      <xdr:nvSpPr>
        <xdr:cNvPr id="45" name="TextBox 44"/>
        <xdr:cNvSpPr txBox="1"/>
      </xdr:nvSpPr>
      <xdr:spPr>
        <a:xfrm>
          <a:off x="2476500" y="3810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68121" cy="274008"/>
    <xdr:sp macro="" textlink="">
      <xdr:nvSpPr>
        <xdr:cNvPr id="46" name="TextBox 45"/>
        <xdr:cNvSpPr txBox="1"/>
      </xdr:nvSpPr>
      <xdr:spPr>
        <a:xfrm>
          <a:off x="2476500" y="3810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68121" cy="274008"/>
    <xdr:sp macro="" textlink="">
      <xdr:nvSpPr>
        <xdr:cNvPr id="47" name="TextBox 46"/>
        <xdr:cNvSpPr txBox="1"/>
      </xdr:nvSpPr>
      <xdr:spPr>
        <a:xfrm>
          <a:off x="2476500" y="3810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68121" cy="274008"/>
    <xdr:sp macro="" textlink="">
      <xdr:nvSpPr>
        <xdr:cNvPr id="48" name="TextBox 47"/>
        <xdr:cNvSpPr txBox="1"/>
      </xdr:nvSpPr>
      <xdr:spPr>
        <a:xfrm>
          <a:off x="2476500" y="3810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68121" cy="274008"/>
    <xdr:sp macro="" textlink="">
      <xdr:nvSpPr>
        <xdr:cNvPr id="49" name="TextBox 48"/>
        <xdr:cNvSpPr txBox="1"/>
      </xdr:nvSpPr>
      <xdr:spPr>
        <a:xfrm>
          <a:off x="2476500" y="3810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68121" cy="274008"/>
    <xdr:sp macro="" textlink="">
      <xdr:nvSpPr>
        <xdr:cNvPr id="50" name="TextBox 49"/>
        <xdr:cNvSpPr txBox="1"/>
      </xdr:nvSpPr>
      <xdr:spPr>
        <a:xfrm>
          <a:off x="2476500" y="3810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68121" cy="274008"/>
    <xdr:sp macro="" textlink="">
      <xdr:nvSpPr>
        <xdr:cNvPr id="51" name="TextBox 50"/>
        <xdr:cNvSpPr txBox="1"/>
      </xdr:nvSpPr>
      <xdr:spPr>
        <a:xfrm>
          <a:off x="2476500" y="3810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68121" cy="274008"/>
    <xdr:sp macro="" textlink="">
      <xdr:nvSpPr>
        <xdr:cNvPr id="52" name="TextBox 51"/>
        <xdr:cNvSpPr txBox="1"/>
      </xdr:nvSpPr>
      <xdr:spPr>
        <a:xfrm>
          <a:off x="2476500" y="3810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68121" cy="274008"/>
    <xdr:sp macro="" textlink="">
      <xdr:nvSpPr>
        <xdr:cNvPr id="53" name="TextBox 52"/>
        <xdr:cNvSpPr txBox="1"/>
      </xdr:nvSpPr>
      <xdr:spPr>
        <a:xfrm>
          <a:off x="2476500" y="3810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68121" cy="274008"/>
    <xdr:sp macro="" textlink="">
      <xdr:nvSpPr>
        <xdr:cNvPr id="54" name="TextBox 53"/>
        <xdr:cNvSpPr txBox="1"/>
      </xdr:nvSpPr>
      <xdr:spPr>
        <a:xfrm>
          <a:off x="2476500" y="3810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68121" cy="274008"/>
    <xdr:sp macro="" textlink="">
      <xdr:nvSpPr>
        <xdr:cNvPr id="55" name="TextBox 54"/>
        <xdr:cNvSpPr txBox="1"/>
      </xdr:nvSpPr>
      <xdr:spPr>
        <a:xfrm>
          <a:off x="2476500" y="3810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68121" cy="274008"/>
    <xdr:sp macro="" textlink="">
      <xdr:nvSpPr>
        <xdr:cNvPr id="56" name="TextBox 55"/>
        <xdr:cNvSpPr txBox="1"/>
      </xdr:nvSpPr>
      <xdr:spPr>
        <a:xfrm>
          <a:off x="2476500" y="3810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68121" cy="274008"/>
    <xdr:sp macro="" textlink="">
      <xdr:nvSpPr>
        <xdr:cNvPr id="57" name="TextBox 56"/>
        <xdr:cNvSpPr txBox="1"/>
      </xdr:nvSpPr>
      <xdr:spPr>
        <a:xfrm>
          <a:off x="2476500" y="3810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68121" cy="274008"/>
    <xdr:sp macro="" textlink="">
      <xdr:nvSpPr>
        <xdr:cNvPr id="58" name="TextBox 57"/>
        <xdr:cNvSpPr txBox="1"/>
      </xdr:nvSpPr>
      <xdr:spPr>
        <a:xfrm>
          <a:off x="2476500" y="3810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68121" cy="274008"/>
    <xdr:sp macro="" textlink="">
      <xdr:nvSpPr>
        <xdr:cNvPr id="59" name="TextBox 58"/>
        <xdr:cNvSpPr txBox="1"/>
      </xdr:nvSpPr>
      <xdr:spPr>
        <a:xfrm>
          <a:off x="2476500" y="3810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68121" cy="274008"/>
    <xdr:sp macro="" textlink="">
      <xdr:nvSpPr>
        <xdr:cNvPr id="60" name="TextBox 59"/>
        <xdr:cNvSpPr txBox="1"/>
      </xdr:nvSpPr>
      <xdr:spPr>
        <a:xfrm>
          <a:off x="2476500" y="3810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68121" cy="274008"/>
    <xdr:sp macro="" textlink="">
      <xdr:nvSpPr>
        <xdr:cNvPr id="61" name="TextBox 60"/>
        <xdr:cNvSpPr txBox="1"/>
      </xdr:nvSpPr>
      <xdr:spPr>
        <a:xfrm>
          <a:off x="2476500" y="3810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68121" cy="274008"/>
    <xdr:sp macro="" textlink="">
      <xdr:nvSpPr>
        <xdr:cNvPr id="62" name="TextBox 61"/>
        <xdr:cNvSpPr txBox="1"/>
      </xdr:nvSpPr>
      <xdr:spPr>
        <a:xfrm>
          <a:off x="2476500" y="3810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68121" cy="274008"/>
    <xdr:sp macro="" textlink="">
      <xdr:nvSpPr>
        <xdr:cNvPr id="63" name="TextBox 62"/>
        <xdr:cNvSpPr txBox="1"/>
      </xdr:nvSpPr>
      <xdr:spPr>
        <a:xfrm>
          <a:off x="2476500" y="3810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68121" cy="274008"/>
    <xdr:sp macro="" textlink="">
      <xdr:nvSpPr>
        <xdr:cNvPr id="64" name="TextBox 63"/>
        <xdr:cNvSpPr txBox="1"/>
      </xdr:nvSpPr>
      <xdr:spPr>
        <a:xfrm>
          <a:off x="2476500" y="3810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68121" cy="274008"/>
    <xdr:sp macro="" textlink="">
      <xdr:nvSpPr>
        <xdr:cNvPr id="65" name="TextBox 64"/>
        <xdr:cNvSpPr txBox="1"/>
      </xdr:nvSpPr>
      <xdr:spPr>
        <a:xfrm>
          <a:off x="2476500" y="3810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68121" cy="274008"/>
    <xdr:sp macro="" textlink="">
      <xdr:nvSpPr>
        <xdr:cNvPr id="66" name="TextBox 65"/>
        <xdr:cNvSpPr txBox="1"/>
      </xdr:nvSpPr>
      <xdr:spPr>
        <a:xfrm>
          <a:off x="2476500" y="3810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68121" cy="274008"/>
    <xdr:sp macro="" textlink="">
      <xdr:nvSpPr>
        <xdr:cNvPr id="67" name="TextBox 66"/>
        <xdr:cNvSpPr txBox="1"/>
      </xdr:nvSpPr>
      <xdr:spPr>
        <a:xfrm>
          <a:off x="2476500" y="3810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68121" cy="274008"/>
    <xdr:sp macro="" textlink="">
      <xdr:nvSpPr>
        <xdr:cNvPr id="68" name="TextBox 67"/>
        <xdr:cNvSpPr txBox="1"/>
      </xdr:nvSpPr>
      <xdr:spPr>
        <a:xfrm>
          <a:off x="2476500" y="3810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68121" cy="274008"/>
    <xdr:sp macro="" textlink="">
      <xdr:nvSpPr>
        <xdr:cNvPr id="69" name="TextBox 68"/>
        <xdr:cNvSpPr txBox="1"/>
      </xdr:nvSpPr>
      <xdr:spPr>
        <a:xfrm>
          <a:off x="2476500" y="3810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168121" cy="274008"/>
    <xdr:sp macro="" textlink="">
      <xdr:nvSpPr>
        <xdr:cNvPr id="70" name="TextBox 69"/>
        <xdr:cNvSpPr txBox="1"/>
      </xdr:nvSpPr>
      <xdr:spPr>
        <a:xfrm>
          <a:off x="3095625" y="4953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168121" cy="274008"/>
    <xdr:sp macro="" textlink="">
      <xdr:nvSpPr>
        <xdr:cNvPr id="71" name="TextBox 70"/>
        <xdr:cNvSpPr txBox="1"/>
      </xdr:nvSpPr>
      <xdr:spPr>
        <a:xfrm>
          <a:off x="3095625" y="4953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168121" cy="274008"/>
    <xdr:sp macro="" textlink="">
      <xdr:nvSpPr>
        <xdr:cNvPr id="72" name="TextBox 71"/>
        <xdr:cNvSpPr txBox="1"/>
      </xdr:nvSpPr>
      <xdr:spPr>
        <a:xfrm>
          <a:off x="3095625" y="4953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168121" cy="274008"/>
    <xdr:sp macro="" textlink="">
      <xdr:nvSpPr>
        <xdr:cNvPr id="73" name="TextBox 72"/>
        <xdr:cNvSpPr txBox="1"/>
      </xdr:nvSpPr>
      <xdr:spPr>
        <a:xfrm>
          <a:off x="3095625" y="4953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168121" cy="274008"/>
    <xdr:sp macro="" textlink="">
      <xdr:nvSpPr>
        <xdr:cNvPr id="74" name="TextBox 73"/>
        <xdr:cNvSpPr txBox="1"/>
      </xdr:nvSpPr>
      <xdr:spPr>
        <a:xfrm>
          <a:off x="3095625" y="4953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168121" cy="274008"/>
    <xdr:sp macro="" textlink="">
      <xdr:nvSpPr>
        <xdr:cNvPr id="75" name="TextBox 74"/>
        <xdr:cNvSpPr txBox="1"/>
      </xdr:nvSpPr>
      <xdr:spPr>
        <a:xfrm>
          <a:off x="3095625" y="4953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168121" cy="274008"/>
    <xdr:sp macro="" textlink="">
      <xdr:nvSpPr>
        <xdr:cNvPr id="76" name="TextBox 75"/>
        <xdr:cNvSpPr txBox="1"/>
      </xdr:nvSpPr>
      <xdr:spPr>
        <a:xfrm>
          <a:off x="3095625" y="4953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168121" cy="274008"/>
    <xdr:sp macro="" textlink="">
      <xdr:nvSpPr>
        <xdr:cNvPr id="77" name="TextBox 76"/>
        <xdr:cNvSpPr txBox="1"/>
      </xdr:nvSpPr>
      <xdr:spPr>
        <a:xfrm>
          <a:off x="3095625" y="4953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168121" cy="274008"/>
    <xdr:sp macro="" textlink="">
      <xdr:nvSpPr>
        <xdr:cNvPr id="78" name="TextBox 77"/>
        <xdr:cNvSpPr txBox="1"/>
      </xdr:nvSpPr>
      <xdr:spPr>
        <a:xfrm>
          <a:off x="3095625" y="4953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168121" cy="274008"/>
    <xdr:sp macro="" textlink="">
      <xdr:nvSpPr>
        <xdr:cNvPr id="79" name="TextBox 78"/>
        <xdr:cNvSpPr txBox="1"/>
      </xdr:nvSpPr>
      <xdr:spPr>
        <a:xfrm>
          <a:off x="3095625" y="4953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168121" cy="274008"/>
    <xdr:sp macro="" textlink="">
      <xdr:nvSpPr>
        <xdr:cNvPr id="80" name="TextBox 79"/>
        <xdr:cNvSpPr txBox="1"/>
      </xdr:nvSpPr>
      <xdr:spPr>
        <a:xfrm>
          <a:off x="3095625" y="4953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168121" cy="274008"/>
    <xdr:sp macro="" textlink="">
      <xdr:nvSpPr>
        <xdr:cNvPr id="81" name="TextBox 80"/>
        <xdr:cNvSpPr txBox="1"/>
      </xdr:nvSpPr>
      <xdr:spPr>
        <a:xfrm>
          <a:off x="3095625" y="4953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168121" cy="274008"/>
    <xdr:sp macro="" textlink="">
      <xdr:nvSpPr>
        <xdr:cNvPr id="82" name="TextBox 81"/>
        <xdr:cNvSpPr txBox="1"/>
      </xdr:nvSpPr>
      <xdr:spPr>
        <a:xfrm>
          <a:off x="3095625" y="4953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168121" cy="274008"/>
    <xdr:sp macro="" textlink="">
      <xdr:nvSpPr>
        <xdr:cNvPr id="83" name="TextBox 82"/>
        <xdr:cNvSpPr txBox="1"/>
      </xdr:nvSpPr>
      <xdr:spPr>
        <a:xfrm>
          <a:off x="3095625" y="4953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168121" cy="274008"/>
    <xdr:sp macro="" textlink="">
      <xdr:nvSpPr>
        <xdr:cNvPr id="84" name="TextBox 83"/>
        <xdr:cNvSpPr txBox="1"/>
      </xdr:nvSpPr>
      <xdr:spPr>
        <a:xfrm>
          <a:off x="3095625" y="4953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168121" cy="274008"/>
    <xdr:sp macro="" textlink="">
      <xdr:nvSpPr>
        <xdr:cNvPr id="85" name="TextBox 84"/>
        <xdr:cNvSpPr txBox="1"/>
      </xdr:nvSpPr>
      <xdr:spPr>
        <a:xfrm>
          <a:off x="3095625" y="4953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168121" cy="274008"/>
    <xdr:sp macro="" textlink="">
      <xdr:nvSpPr>
        <xdr:cNvPr id="86" name="TextBox 85"/>
        <xdr:cNvSpPr txBox="1"/>
      </xdr:nvSpPr>
      <xdr:spPr>
        <a:xfrm>
          <a:off x="3095625" y="4953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168121" cy="274008"/>
    <xdr:sp macro="" textlink="">
      <xdr:nvSpPr>
        <xdr:cNvPr id="87" name="TextBox 86"/>
        <xdr:cNvSpPr txBox="1"/>
      </xdr:nvSpPr>
      <xdr:spPr>
        <a:xfrm>
          <a:off x="3095625" y="4953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168121" cy="274008"/>
    <xdr:sp macro="" textlink="">
      <xdr:nvSpPr>
        <xdr:cNvPr id="88" name="TextBox 87"/>
        <xdr:cNvSpPr txBox="1"/>
      </xdr:nvSpPr>
      <xdr:spPr>
        <a:xfrm>
          <a:off x="3095625" y="4953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168121" cy="274008"/>
    <xdr:sp macro="" textlink="">
      <xdr:nvSpPr>
        <xdr:cNvPr id="89" name="TextBox 88"/>
        <xdr:cNvSpPr txBox="1"/>
      </xdr:nvSpPr>
      <xdr:spPr>
        <a:xfrm>
          <a:off x="3095625" y="4953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168121" cy="274008"/>
    <xdr:sp macro="" textlink="">
      <xdr:nvSpPr>
        <xdr:cNvPr id="90" name="TextBox 89"/>
        <xdr:cNvSpPr txBox="1"/>
      </xdr:nvSpPr>
      <xdr:spPr>
        <a:xfrm>
          <a:off x="3095625" y="4953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168121" cy="274008"/>
    <xdr:sp macro="" textlink="">
      <xdr:nvSpPr>
        <xdr:cNvPr id="91" name="TextBox 90"/>
        <xdr:cNvSpPr txBox="1"/>
      </xdr:nvSpPr>
      <xdr:spPr>
        <a:xfrm>
          <a:off x="3095625" y="4953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168121" cy="274008"/>
    <xdr:sp macro="" textlink="">
      <xdr:nvSpPr>
        <xdr:cNvPr id="92" name="TextBox 91"/>
        <xdr:cNvSpPr txBox="1"/>
      </xdr:nvSpPr>
      <xdr:spPr>
        <a:xfrm>
          <a:off x="3095625" y="4953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168121" cy="274008"/>
    <xdr:sp macro="" textlink="">
      <xdr:nvSpPr>
        <xdr:cNvPr id="93" name="TextBox 92"/>
        <xdr:cNvSpPr txBox="1"/>
      </xdr:nvSpPr>
      <xdr:spPr>
        <a:xfrm>
          <a:off x="3095625" y="4953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168121" cy="274008"/>
    <xdr:sp macro="" textlink="">
      <xdr:nvSpPr>
        <xdr:cNvPr id="94" name="TextBox 93"/>
        <xdr:cNvSpPr txBox="1"/>
      </xdr:nvSpPr>
      <xdr:spPr>
        <a:xfrm>
          <a:off x="3095625" y="4953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168121" cy="274008"/>
    <xdr:sp macro="" textlink="">
      <xdr:nvSpPr>
        <xdr:cNvPr id="95" name="TextBox 94"/>
        <xdr:cNvSpPr txBox="1"/>
      </xdr:nvSpPr>
      <xdr:spPr>
        <a:xfrm>
          <a:off x="3095625" y="4953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168121" cy="274008"/>
    <xdr:sp macro="" textlink="">
      <xdr:nvSpPr>
        <xdr:cNvPr id="96" name="TextBox 95"/>
        <xdr:cNvSpPr txBox="1"/>
      </xdr:nvSpPr>
      <xdr:spPr>
        <a:xfrm>
          <a:off x="3095625" y="4953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168121" cy="274008"/>
    <xdr:sp macro="" textlink="">
      <xdr:nvSpPr>
        <xdr:cNvPr id="97" name="TextBox 96"/>
        <xdr:cNvSpPr txBox="1"/>
      </xdr:nvSpPr>
      <xdr:spPr>
        <a:xfrm>
          <a:off x="3095625" y="4953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168121" cy="274008"/>
    <xdr:sp macro="" textlink="">
      <xdr:nvSpPr>
        <xdr:cNvPr id="98" name="TextBox 97"/>
        <xdr:cNvSpPr txBox="1"/>
      </xdr:nvSpPr>
      <xdr:spPr>
        <a:xfrm>
          <a:off x="3095625" y="4953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168121" cy="274008"/>
    <xdr:sp macro="" textlink="">
      <xdr:nvSpPr>
        <xdr:cNvPr id="99" name="TextBox 98"/>
        <xdr:cNvSpPr txBox="1"/>
      </xdr:nvSpPr>
      <xdr:spPr>
        <a:xfrm>
          <a:off x="3095625" y="4953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168121" cy="274008"/>
    <xdr:sp macro="" textlink="">
      <xdr:nvSpPr>
        <xdr:cNvPr id="100" name="TextBox 99"/>
        <xdr:cNvSpPr txBox="1"/>
      </xdr:nvSpPr>
      <xdr:spPr>
        <a:xfrm>
          <a:off x="3095625" y="4953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168121" cy="274008"/>
    <xdr:sp macro="" textlink="">
      <xdr:nvSpPr>
        <xdr:cNvPr id="101" name="TextBox 100"/>
        <xdr:cNvSpPr txBox="1"/>
      </xdr:nvSpPr>
      <xdr:spPr>
        <a:xfrm>
          <a:off x="3095625" y="4953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168121" cy="274008"/>
    <xdr:sp macro="" textlink="">
      <xdr:nvSpPr>
        <xdr:cNvPr id="102" name="TextBox 101"/>
        <xdr:cNvSpPr txBox="1"/>
      </xdr:nvSpPr>
      <xdr:spPr>
        <a:xfrm>
          <a:off x="3095625" y="4953000"/>
          <a:ext cx="168121" cy="27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0;&#1090;&#1089;%207%20&#1084;&#1077;&#1089;&#1103;&#1094;&#1077;&#1074;/&#1072;&#1090;&#1099;&#1088;&#1072;&#1091;/&#1045;&#1076;&#1080;&#1085;&#1099;&#1081;%20&#1090;&#1072;&#1088;&#1080;&#1092;%20&#1089;%201.05.2017%20&#1075;/&#1044;&#1080;&#1089;&#1082;%20D/&#1072;&#1085;&#1074;&#1072;&#1088;/RABOTA/&#1041;&#1091;&#1093;%20&#1091;&#1095;&#1077;&#1090;%20&#1080;%20&#1072;&#1091;&#1076;&#1080;&#1090;/&#1087;&#1072;&#1082;&#1077;&#1090;%20&#1086;&#1090;&#1095;&#1077;&#1090;&#1085;&#1086;&#1089;&#1090;&#1080;/&#1056;&#1077;&#1072;&#1083;&#1100;&#1085;&#1099;&#1081;%20&#1089;&#1077;&#1082;&#1090;&#1086;&#1088;/&#1055;&#1072;&#1082;&#1077;&#1090;%20&#1085;&#1072;%20&#1087;&#1086;&#1083;&#1091;&#1075;&#1086;&#1076;&#1086;&#1074;&#1086;&#1081;%20&#1086;&#1089;&#1085;&#1086;&#1074;&#1077;%2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41;&#1070;&#1044;&#1046;&#1045;&#1058;%202015/&#1044;&#1080;&#1085;&#1072;&#1088;&#1072;/&#1041;&#1070;&#1044;&#1046;&#1045;&#1058;%202014%204/&#1055;&#1083;&#1072;&#1085;%20&#1088;&#1072;&#1079;&#1074;&#1080;&#1090;&#1080;&#1103;%202014%2017.09.2013/Worksheet%20in%205650%20PP&amp;E%20movement%20-%20%20Final%20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ser/LOCALS~1/Temp/Documents%20and%20Settings/ABDRAKHMANOVA/Local%20Settings/Temporary%20Internet%20Files/OLK8/Documents/Clients/KMG/2006%20&#1075;&#1086;&#1076;/&#1040;&#1058;&#1057;%20&#1076;&#1083;&#1103;%20&#1085;&#1086;&#1074;&#1086;&#1075;&#1086;%20&#1086;&#1092;&#1080;&#1089;&#1072;/&#1053;&#1086;&#1074;&#1099;&#1081;%20&#1088;&#1072;&#1089;&#1095;&#1077;&#1090;%20&#1086;&#1090;13%20&#1084;&#1072;&#1088;&#1090;&#1072;/TEO%20Meridian%20KMG%20Office%20ISDN%20&#1094;&#1080;&#1092;&#1088;&#1086;&#1074;&#1099;&#1093;%20&#1073;&#1086;&#1083;&#1100;&#1096;&#1077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User\LOCALS~1\Temp\Documents%20and%20Settings\ABDRAKHMANOVA\Local%20Settings\Temporary%20Internet%20Files\OLK8\Documents\Clients\KMG\2006%20&#1075;&#1086;&#1076;\&#1040;&#1058;&#1057;%20&#1076;&#1083;&#1103;%20&#1085;&#1086;&#1074;&#1086;&#1075;&#1086;%20&#1086;&#1092;&#1080;&#1089;&#1072;\&#1053;&#1086;&#1074;&#1099;&#1081;%20&#1088;&#1072;&#1089;&#1095;&#1077;&#1090;%20&#1086;&#1090;13%20&#1084;&#1072;&#1088;&#1090;&#1072;\TEO%20Meridian%20KMG%20Office%20ISDN%20&#1094;&#1080;&#1092;&#1088;&#1086;&#1074;&#1099;&#1093;%20&#1073;&#1086;&#1083;&#1100;&#1096;&#1077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-2021%20&#1074;%20&#1050;&#1072;&#1079;&#1074;&#1086;&#1076;&#1093;&#1086;&#1079;/&#1040;&#1082;&#1089;&#1091;/&#1041;&#1072;&#1093;&#1099;&#1090;/Users/&#1053;&#1072;&#1088;&#1080;&#1084;&#1072;&#1085;/AppData/Roaming/Microsoft/Excel/&#1055;&#1083;&#1072;&#1085;%20&#1043;&#1047;%20&#1092;&#1080;&#1083;&#1080;&#1072;&#1083;&#1072;%20&#1054;&#1044;&#1057;&#1055;%20&#1040;&#1056;&#1040;&#1051;%20&#1056;&#1043;&#1055;%20&#1050;&#1040;&#1047;&#1042;&#1054;&#1044;&#1061;&#1054;&#1047;%20&#1085;&#1072;%202014%20&#1075;&#1086;&#1076;%20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-AITZ~1/LOCALS~1/Temp/C.Lotus.Notes.Data/Documents%20and%20Settings/K-Samarova/&#1052;&#1086;&#1080;%20&#1076;&#1086;&#1082;&#1091;&#1084;&#1077;&#1085;&#1090;&#1099;/&#1055;&#1088;&#1080;&#1082;&#1072;&#1079;_182/form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MADEYESA\aws\Documents%20and%20Settings\t.kulmanova\Local%20Settings\Temporary%20Internet%20Files\OLK131\&#1076;&#1077;&#1073;&#1080;&#1090;%20&#1085;&#1072;%2031%2006%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ADK%20project/2%20&#1062;&#1041;&#1048;&#1048;&#1053;/2-8%20&#1054;&#1083;&#1077;&#1075;%20&#1048;&#1074;&#1072;&#1089;&#1090;&#1086;&#1074;/&#1058;&#1069;&#1054;%20&#1048;&#1047;%20&#1057;&#1090;&#1077;&#1087;&#1085;&#1086;&#1075;&#1086;&#1088;&#1089;%20&#1088;&#1072;&#1089;&#1095;&#1077;&#1090;%202015-04-13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%20ADK%20project\2%20&#1062;&#1041;&#1048;&#1048;&#1053;\2-8%20&#1054;&#1083;&#1077;&#1075;%20&#1048;&#1074;&#1072;&#1089;&#1090;&#1086;&#1074;\&#1058;&#1069;&#1054;%20&#1048;&#1047;%20&#1057;&#1090;&#1077;&#1087;&#1085;&#1086;&#1075;&#1086;&#1088;&#1089;%20&#1088;&#1072;&#1089;&#1095;&#1077;&#1090;%202015-04-13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Abuova\Local%20Settings\Temporary%20Internet%20Files\OLK5B\&#1080;&#1079;&#1084;&#1077;&#1085;.%20&#1092;&#1086;&#1088;&#1084;&#1099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ionateo\Desktop\Quotation\Q%202010\Price%20list%202010\Jan%2010\Oracle%20Technology%20Localizable%20Price%20List%20(RM)-Oct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rek/Local%20Settings/Temporary%20Internet%20Files/Content.Outlook/HHC4QBVY/LOCALIZABLE_EPLO_TECH_OP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ionateo/Desktop/Quotation/Q%202010/Price%20list%202010/Jan%2010/Oracle%20Technology%20Localizable%20Price%20List%20(RM)-Oc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ZH-SAM~1/LOCALS~1/Temp/C.Lotus.Notes.Data/57_1NKs%20&#1087;&#1083;&#1102;&#1089;%20&#1040;&#1040;_&#105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ZH-SAM~1\LOCALS~1\Temp\C.Lotus.Notes.Data\57_1NKs%20&#1087;&#1083;&#1102;&#1089;%20&#1040;&#1040;_&#105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.Shaikenov/&#1052;&#1086;&#1080;%20&#1076;&#1086;&#1082;&#1091;&#1084;&#1077;&#1085;&#1090;&#1099;/&#1041;&#1080;&#1079;&#1085;&#1077;&#1089;-&#1087;&#1083;&#1072;&#1085;/&#1041;&#1080;&#1079;&#1085;&#1077;&#1089;-&#1087;&#1083;&#1072;&#1085;%20610%20&#1050;&#1055;&#1057;&#1047;%20&#1050;&#1052;&#1043;/&#1041;&#1055;%20&#1076;&#1083;&#1103;%20&#1057;&#1044;%2028.12/RD_6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Ф1"/>
      <sheetName val="Ф2"/>
      <sheetName val="Ф3"/>
      <sheetName val="Ф4"/>
      <sheetName val="ОПД"/>
      <sheetName val="1БК"/>
      <sheetName val="2БК"/>
      <sheetName val="3БК"/>
      <sheetName val="6БК"/>
      <sheetName val="7БК"/>
      <sheetName val="1БО"/>
      <sheetName val="2БО"/>
      <sheetName val="3БО"/>
      <sheetName val="4БО"/>
      <sheetName val="7БО"/>
      <sheetName val="1ГО"/>
      <sheetName val="2ГО"/>
      <sheetName val="Справка"/>
      <sheetName val="1R"/>
      <sheetName val="2R"/>
      <sheetName val="3R"/>
      <sheetName val="4R"/>
      <sheetName val="5R"/>
      <sheetName val="6R"/>
      <sheetName val="Приложение 2"/>
      <sheetName val="Приложение 3"/>
      <sheetName val="Приложение 4"/>
      <sheetName val="Dictionaries"/>
      <sheetName val="Займы"/>
      <sheetName val="Персонал"/>
    </sheetNames>
    <sheetDataSet>
      <sheetData sheetId="0"/>
      <sheetData sheetId="1">
        <row r="4">
          <cell r="D4" t="str">
            <v>__  полугодие 200х г.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A2" t="str">
            <v>АО «Национальная компания «КазМунайГаз»</v>
          </cell>
          <cell r="C2" t="str">
            <v>200х - 2</v>
          </cell>
        </row>
        <row r="3">
          <cell r="C3" t="str">
            <v>200х - 1</v>
          </cell>
        </row>
        <row r="4">
          <cell r="C4" t="str">
            <v>200х</v>
          </cell>
        </row>
      </sheetData>
      <sheetData sheetId="30" refreshError="1"/>
      <sheetData sheetId="3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form"/>
      <sheetName val="1"/>
      <sheetName val="XLR_NoRangeSheet"/>
      <sheetName val="фот пп2000разбивка"/>
      <sheetName val="I. Прогноз доходов"/>
      <sheetName val="Production_Ref Q-1-3"/>
      <sheetName val="1NK"/>
      <sheetName val="Financial ratios А3"/>
      <sheetName val="2_2 ОтклОТМ"/>
      <sheetName val="1_3_2 ОТМ"/>
      <sheetName val="из сем"/>
      <sheetName val="U2 775 - COGS comparison per su"/>
      <sheetName val="PP&amp;E mvt for 2003"/>
      <sheetName val="Production_ref_Q4"/>
      <sheetName val="Sales-COS"/>
      <sheetName val="ЗАО_н.ит"/>
      <sheetName val="#ССЫЛКА"/>
      <sheetName val="ЗАО_мес"/>
      <sheetName val="Non-Statistical Sampling Master"/>
      <sheetName val="Global Data"/>
      <sheetName val="SMSTemp"/>
      <sheetName val="Keys"/>
      <sheetName val="A-20"/>
      <sheetName val="Precios"/>
      <sheetName val="Analytics"/>
      <sheetName val="GAAP TB 31.12.01  detail p&amp;l"/>
      <sheetName val="FA Movement Kyrg"/>
      <sheetName val="Reference"/>
      <sheetName val="Anlagevermögen"/>
      <sheetName val="Comp06"/>
      <sheetName val="перевозки"/>
      <sheetName val="Список документов"/>
      <sheetName val="Pbs_Wbs_ATC"/>
      <sheetName val="GAAP TB 30.09.01  detail p&amp;l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5R"/>
      <sheetName val="9"/>
      <sheetName val="2008 ГСМ"/>
      <sheetName val="Плата за загрязнение "/>
      <sheetName val="Типограф"/>
      <sheetName val="IS"/>
      <sheetName val="Hidden"/>
      <sheetName val="ОТЧЕТ КТЖ 01.01.09"/>
      <sheetName val="L-1"/>
      <sheetName val="ввод-вывод ОС авг2004- 2005"/>
      <sheetName val="Balance 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Макро"/>
      <sheetName val="канц"/>
      <sheetName val="Datasheet"/>
      <sheetName val="1 вариант  2009 "/>
      <sheetName val="ОборБалФормОтч"/>
      <sheetName val="ТитулЛистОтч"/>
      <sheetName val="$ IS"/>
      <sheetName val="MetaData"/>
      <sheetName val="ЛСЦ начисленное на 31.12.08"/>
      <sheetName val="ЛЛизинг начис. на 31.12.08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Лист2"/>
      <sheetName val="ВОЛС"/>
      <sheetName val="Инв.вл"/>
      <sheetName val="факт 2005 г."/>
      <sheetName val="д.7.001"/>
      <sheetName val="свод грузоотпр."/>
      <sheetName val="Содержание"/>
      <sheetName val="7НК"/>
      <sheetName val="11"/>
      <sheetName val="10"/>
      <sheetName val="7"/>
      <sheetName val="N"/>
      <sheetName val="PIT&amp;PP(2)"/>
      <sheetName val="Links"/>
      <sheetName val="Служебный ФКРБ"/>
      <sheetName val="Источник финансирования"/>
      <sheetName val="Способ закупки"/>
      <sheetName val="Тип пункта плана"/>
      <sheetName val="Graph"/>
      <sheetName val="факс(2005-20гг.)"/>
      <sheetName val="Гр5(о)"/>
      <sheetName val="УПРАВЛЕНИЕ11"/>
      <sheetName val="Disclosure"/>
      <sheetName val="Production_analysis"/>
      <sheetName val="breakdown"/>
      <sheetName val="P&amp;L"/>
      <sheetName val="Provisions"/>
      <sheetName val="FA depreciation"/>
      <sheetName val="CD-실적"/>
      <sheetName val="ОТиТБ"/>
      <sheetName val="78"/>
      <sheetName val="PM-TE"/>
      <sheetName val="Test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6НК-cт."/>
      <sheetName val="Interco payables&amp;receivables"/>
      <sheetName val="Курс"/>
      <sheetName val="Inputs"/>
      <sheetName val="Лист3"/>
      <sheetName val="TOC"/>
      <sheetName val="NPV"/>
      <sheetName val="План произв-ва (мес.) (бюджет)"/>
      <sheetName val="Итоговая таблица"/>
      <sheetName val="Расчет2000Прямой"/>
      <sheetName val="1 (2)"/>
      <sheetName val="Sett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FES"/>
      <sheetName val="Worksheet in 5650 PP&amp;E movement"/>
      <sheetName val="Форма2"/>
      <sheetName val="FA register"/>
      <sheetName val="2.2 ОтклОТМ"/>
      <sheetName val="1.3.2 ОТМ"/>
      <sheetName val="Предпр"/>
      <sheetName val="ЦентрЗатр"/>
      <sheetName val="ЕдИзм"/>
      <sheetName val="Transportation Services"/>
      <sheetName val="Summary"/>
      <sheetName val="Workover service"/>
      <sheetName val="Utilities Expense"/>
      <sheetName val="Royalty"/>
      <sheetName val="14.1.2.2.(Услуги связи)"/>
      <sheetName val="7.1"/>
      <sheetName val="Def"/>
      <sheetName val="L-1"/>
      <sheetName val="Собственный капитал"/>
      <sheetName val="- 1 -"/>
      <sheetName val="ставки"/>
      <sheetName val="VLOOKUP"/>
      <sheetName val="INPUTMASTER"/>
      <sheetName val="Test of FA Installation"/>
      <sheetName val="Additions"/>
      <sheetName val="Данные"/>
      <sheetName val="Depr"/>
      <sheetName val="Book Adjustments"/>
      <sheetName val="Ôîðìà2"/>
      <sheetName val="Ñîáñòâåííûé êàïèòàë"/>
      <sheetName val="TB"/>
      <sheetName val="00"/>
      <sheetName val="InputTD"/>
      <sheetName val="Kas FA Movement"/>
      <sheetName val="Inventory Count Sheet"/>
      <sheetName val="2_Loans to customers"/>
      <sheetName val="Notes IS"/>
      <sheetName val="July_03_Pg8"/>
      <sheetName val="Financial ratios А3"/>
      <sheetName val="C 25"/>
      <sheetName val="2005 Social"/>
      <sheetName val="9"/>
      <sheetName val="Data-in"/>
      <sheetName val="Info"/>
      <sheetName val="Содержание"/>
      <sheetName val="Movements"/>
      <sheetName val="Movement"/>
      <sheetName val="P&amp;L"/>
      <sheetName val="Provisions"/>
      <sheetName val="9-1"/>
      <sheetName val="4"/>
      <sheetName val="1-1"/>
      <sheetName val="1"/>
      <sheetName val="Datasheet"/>
      <sheetName val="Capex"/>
      <sheetName val="Anlagevermögen"/>
      <sheetName val="Deferred tax"/>
      <sheetName val="Hidden"/>
      <sheetName val="FA Movement Kyrg"/>
      <sheetName val="ЛСЦ начисленное на 31.12.08"/>
      <sheetName val="ЛЛизинг начис. на 31.12.08"/>
      <sheetName val="Production_Ref Q-1-3"/>
      <sheetName val="GAAP TB 31.12.01  detail p&amp;l"/>
      <sheetName val="8082"/>
      <sheetName val="8145"/>
      <sheetName val="8200"/>
      <sheetName val="8113"/>
      <sheetName val="8140"/>
      <sheetName val="8070"/>
      <sheetName val="breakdown"/>
      <sheetName val="FA depreciation"/>
      <sheetName val="PL"/>
      <sheetName val="24"/>
      <sheetName val="8"/>
      <sheetName val="SE"/>
      <sheetName val="10"/>
      <sheetName val="7"/>
      <sheetName val="11"/>
      <sheetName val="12"/>
      <sheetName val="14"/>
      <sheetName val="16"/>
      <sheetName val="17"/>
      <sheetName val="23"/>
      <sheetName val="18"/>
      <sheetName val="6"/>
      <sheetName val="CFS"/>
      <sheetName val="21"/>
      <sheetName val="19"/>
      <sheetName val="IS"/>
      <sheetName val="General Assumptions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 Report"/>
      <sheetName val="Order Code Breakout"/>
      <sheetName val="calc"/>
      <sheetName val="proposal"/>
      <sheetName val="формула оплаты"/>
      <sheetName val="счет"/>
      <sheetName val="note"/>
    </sheetNames>
    <sheetDataSet>
      <sheetData sheetId="0" refreshError="1"/>
      <sheetData sheetId="1" refreshError="1"/>
      <sheetData sheetId="2" refreshError="1">
        <row r="26">
          <cell r="E26">
            <v>1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 Report"/>
      <sheetName val="Order Code Breakout"/>
      <sheetName val="calc"/>
      <sheetName val="proposal"/>
      <sheetName val="формула оплаты"/>
      <sheetName val="счет"/>
      <sheetName val="note"/>
    </sheetNames>
    <sheetDataSet>
      <sheetData sheetId="0" refreshError="1"/>
      <sheetData sheetId="1" refreshError="1"/>
      <sheetData sheetId="2" refreshError="1">
        <row r="26">
          <cell r="E26">
            <v>1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0"/>
      <sheetData sheetId="1"/>
      <sheetData sheetId="2">
        <row r="1">
          <cell r="A1" t="str">
            <v>Способ</v>
          </cell>
        </row>
        <row r="2">
          <cell r="A2" t="str">
            <v>06 Из одного источника</v>
          </cell>
        </row>
        <row r="3">
          <cell r="A3" t="str">
            <v>06 Из одного источника</v>
          </cell>
        </row>
        <row r="4">
          <cell r="A4" t="str">
            <v>07 Из одного источника посредством электронных закупок</v>
          </cell>
        </row>
        <row r="5">
          <cell r="A5" t="str">
            <v>07 Из одного источника посредством электронных закупок</v>
          </cell>
        </row>
        <row r="6">
          <cell r="A6" t="str">
            <v>12 Без применения норм Закона (статья 4 Закона «О государственных закупках»)</v>
          </cell>
        </row>
        <row r="7">
          <cell r="A7" t="str">
            <v>12 Без применения норм Закона (статья 4 Закона «О государственных закупках»)</v>
          </cell>
        </row>
        <row r="8">
          <cell r="A8" t="str">
            <v>12 Без применения норм Закона (статья 4 Закона «О государственных закупках»)</v>
          </cell>
        </row>
        <row r="9">
          <cell r="A9" t="str">
            <v>12 Без применения норм Закона (статья 4 Закона «О государственных закупках»)</v>
          </cell>
        </row>
        <row r="10">
          <cell r="A10" t="str">
            <v>12 Без применения норм Закона (статья 4 Закона «О государственных закупках»)</v>
          </cell>
        </row>
        <row r="11">
          <cell r="A11" t="str">
            <v>12 Без применения норм Закона (статья 4 Закона «О государственных закупках»)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12 Без применения норм Закона (статья 4 Закона «О государственных закупках»)</v>
          </cell>
        </row>
        <row r="14">
          <cell r="A14" t="str">
            <v>12 Без применения норм Закона (статья 4 Закона «О государственных закупках»)</v>
          </cell>
        </row>
        <row r="15">
          <cell r="A15" t="str">
            <v>12 Без применения норм Закона (статья 4 Закона «О государственных закупках»)</v>
          </cell>
        </row>
        <row r="16">
          <cell r="A16" t="str">
            <v>12 Без применения норм Закона (статья 4 Закона «О государственных закупках»)</v>
          </cell>
        </row>
        <row r="17">
          <cell r="A17" t="str">
            <v>12 Без применения норм Закона (статья 4 Закона «О государственных закупках»)</v>
          </cell>
        </row>
        <row r="18">
          <cell r="A18" t="str">
            <v>12 Без применения норм Закона (статья 4 Закона «О государственных закупках»)</v>
          </cell>
        </row>
        <row r="19">
          <cell r="A19" t="str">
            <v>12 Без применения норм Закона (статья 4 Закона «О государственных закупках»)</v>
          </cell>
        </row>
        <row r="20">
          <cell r="A20" t="str">
            <v>12 Без применения норм Закона (статья 4 Закона «О государственных закупках»)</v>
          </cell>
        </row>
        <row r="21">
          <cell r="A21" t="str">
            <v>12 Без применения норм Закона (статья 4 Закона «О государственных закупках»)</v>
          </cell>
        </row>
        <row r="22">
          <cell r="A22" t="str">
            <v>12 Без применения норм Закона (статья 4 Закона «О государственных закупках»)</v>
          </cell>
        </row>
        <row r="23">
          <cell r="A23" t="str">
            <v>12 Без применения норм Закона (статья 4 Закона «О государственных закупках»)</v>
          </cell>
        </row>
        <row r="24">
          <cell r="A24" t="str">
            <v>12 Без применения норм Закона (статья 4 Закона «О государственных закупках»)</v>
          </cell>
        </row>
        <row r="25">
          <cell r="A25" t="str">
            <v>12 Без применения норм Закона (статья 4 Закона «О государственных закупках»)</v>
          </cell>
        </row>
        <row r="26">
          <cell r="A26" t="str">
            <v>12 Без применения норм Закона (статья 4 Закона «О государственных закупках»)</v>
          </cell>
        </row>
        <row r="27">
          <cell r="A27" t="str">
            <v>12 Без применения норм Закона (статья 4 Закона «О государственных закупках»)</v>
          </cell>
        </row>
        <row r="28">
          <cell r="A28" t="str">
            <v>12 Без применения норм Закона (статья 4 Закона «О государственных закупках»)</v>
          </cell>
        </row>
        <row r="29">
          <cell r="A29" t="str">
            <v>12 Без применения норм Закона (статья 4 Закона «О государственных закупках»)</v>
          </cell>
        </row>
        <row r="30">
          <cell r="A30" t="str">
            <v>12 Без применения норм Закона (статья 4 Закона «О государственных закупках»)</v>
          </cell>
        </row>
        <row r="31">
          <cell r="A31" t="str">
            <v>12 Без применения норм Закона (статья 4 Закона «О государственных закупках»)</v>
          </cell>
        </row>
        <row r="32">
          <cell r="A32" t="str">
            <v>12 Без применения норм Закона (статья 4 Закона «О государственных закупках»)</v>
          </cell>
        </row>
        <row r="33">
          <cell r="A33" t="str">
            <v>12 Без применения норм Закона (статья 4 Закона «О государственных закупках»)</v>
          </cell>
        </row>
        <row r="34">
          <cell r="A34" t="str">
            <v>12 Без применения норм Закона (статья 4 Закона «О государственных закупках»)</v>
          </cell>
        </row>
        <row r="35">
          <cell r="A35" t="str">
            <v>12 Без применения норм Закона (статья 4 Закона «О государственных закупках»)</v>
          </cell>
        </row>
        <row r="36">
          <cell r="A36" t="str">
            <v>12 Без применения норм Закона (статья 4 Закона «О государственных закупках»)</v>
          </cell>
        </row>
        <row r="37">
          <cell r="A37" t="str">
            <v>12 Без применения норм Закона (статья 4 Закона «О государственных закупках»)</v>
          </cell>
        </row>
        <row r="38">
          <cell r="A38" t="str">
            <v>12 Без применения норм Закона (статья 4 Закона «О государственных закупках»)</v>
          </cell>
        </row>
        <row r="39">
          <cell r="A39" t="str">
            <v>12 Без применения норм Закона (статья 4 Закона «О государственных закупках»)</v>
          </cell>
        </row>
        <row r="40">
          <cell r="A40" t="str">
            <v>12 Без применения норм Закона (статья 4 Закона «О государственных закупках»)</v>
          </cell>
        </row>
        <row r="41">
          <cell r="A41" t="str">
            <v>12 Без применения норм Закона (статья 4 Закона «О государственных закупках»)</v>
          </cell>
        </row>
        <row r="42">
          <cell r="A42" t="str">
            <v>12 Без применения норм Закона (статья 4 Закона «О государственных закупках»)</v>
          </cell>
        </row>
        <row r="43">
          <cell r="A43" t="str">
            <v>12 Без применения норм Закона (статья 4 Закона «О государственных закупках»)</v>
          </cell>
        </row>
        <row r="44">
          <cell r="A44" t="str">
            <v>12 Без применения норм Закона (статья 4 Закона «О государственных закупках»)</v>
          </cell>
        </row>
        <row r="45">
          <cell r="A45" t="str">
            <v>12 Без применения норм Закона (статья 4 Закона «О государственных закупках»)</v>
          </cell>
        </row>
        <row r="46">
          <cell r="A46" t="str">
            <v>12 Без применения норм Закона (статья 4 Закона «О государственных закупках»)</v>
          </cell>
        </row>
        <row r="47">
          <cell r="A47" t="str">
            <v>12 Без применения норм Закона (статья 4 Закона «О государственных закупках»)</v>
          </cell>
        </row>
        <row r="48">
          <cell r="A48" t="str">
            <v>12 Без применения норм Закона (статья 4 Закона «О государственных закупках»)</v>
          </cell>
        </row>
        <row r="49">
          <cell r="A49" t="str">
            <v>12 Без применения норм Закона (статья 4 Закона «О государственных закупках»)</v>
          </cell>
        </row>
        <row r="50">
          <cell r="A50" t="str">
            <v>12 Без применения норм Закона (статья 4 Закона «О государственных закупках»)</v>
          </cell>
        </row>
        <row r="51">
          <cell r="A51" t="str">
            <v>12 Без применения норм Закона (статья 4 Закона «О государственных закупках»)</v>
          </cell>
        </row>
        <row r="52">
          <cell r="A52" t="str">
            <v>12 Без применения норм Закона (статья 4 Закона «О государственных закупках»)</v>
          </cell>
        </row>
        <row r="53">
          <cell r="A53" t="str">
            <v>12 Без применения норм Закона (статья 4 Закона «О государственных закупках»)</v>
          </cell>
        </row>
        <row r="54">
          <cell r="A54" t="str">
            <v>12 Без применения норм Закона (статья 4 Закона «О государственных закупках»)</v>
          </cell>
        </row>
        <row r="55">
          <cell r="A55" t="str">
            <v>12 Без применения норм Закона (статья 4 Закона «О государственных закупках»)</v>
          </cell>
        </row>
        <row r="56">
          <cell r="A56" t="str">
            <v>12 Без применения норм Закона (статья 4 Закона «О государственных закупках»)</v>
          </cell>
        </row>
        <row r="57">
          <cell r="A57" t="str">
            <v>12 Без применения норм Закона (статья 4 Закона «О государственных закупках»)</v>
          </cell>
        </row>
        <row r="58">
          <cell r="A58" t="str">
            <v>12 Без применения норм Закона (статья 4 Закона «О государственных закупках»)</v>
          </cell>
        </row>
        <row r="59">
          <cell r="A59" t="str">
            <v>12 Без применения норм Закона (статья 4 Закона «О государственных закупках»)</v>
          </cell>
        </row>
        <row r="60">
          <cell r="A60" t="str">
            <v>12 Без применения норм Закона (статья 4 Закона «О государственных закупках»)</v>
          </cell>
        </row>
        <row r="61">
          <cell r="A61" t="str">
            <v>12 Без применения норм Закона (статья 4 Закона «О государственных закупках»)</v>
          </cell>
        </row>
        <row r="62">
          <cell r="A62" t="str">
            <v>12 Без применения норм Закона (статья 4 Закона «О государственных закупках»)</v>
          </cell>
        </row>
        <row r="63">
          <cell r="A63" t="str">
            <v>12 Без применения норм Закона (статья 4 Закона «О государственных закупках»)</v>
          </cell>
        </row>
        <row r="64">
          <cell r="A64" t="str">
            <v>12 Без применения норм Закона (статья 4 Закона «О государственных закупках»)</v>
          </cell>
        </row>
        <row r="65">
          <cell r="A65" t="str">
            <v>12 Без применения норм Закона (статья 4 Закона «О государственных закупках»)</v>
          </cell>
        </row>
        <row r="66">
          <cell r="A66" t="str">
            <v>12 Без применения норм Закона (статья 4 Закона «О государственных закупках»)</v>
          </cell>
        </row>
        <row r="67">
          <cell r="A67" t="str">
            <v>12 Без применения норм Закона (статья 4 Закона «О государственных закупках»)</v>
          </cell>
        </row>
        <row r="68">
          <cell r="A68" t="str">
            <v>12 Без применения норм Закона (статья 4 Закона «О государственных закупках»)</v>
          </cell>
        </row>
        <row r="69">
          <cell r="A69" t="str">
            <v>12 Без применения норм Закона (статья 4 Закона «О государственных закупках»)</v>
          </cell>
        </row>
        <row r="70">
          <cell r="A70" t="str">
            <v>12 Без применения норм Закона (статья 4 Закона «О государственных закупках»)</v>
          </cell>
        </row>
      </sheetData>
      <sheetData sheetId="3"/>
      <sheetData sheetId="4">
        <row r="1">
          <cell r="A1" t="str">
            <v>111 Оплата труда</v>
          </cell>
        </row>
        <row r="2">
          <cell r="A2" t="str">
            <v>112 Дополнительные денежные выплаты</v>
          </cell>
        </row>
        <row r="3">
          <cell r="A3" t="str">
            <v>113 Компенсационные выплаты</v>
          </cell>
        </row>
        <row r="4">
          <cell r="A4" t="str">
            <v>114 Дополнительно установленные обязательные пенсионные взносы</v>
          </cell>
        </row>
        <row r="5">
          <cell r="A5" t="str">
            <v>121 Социальный налог</v>
          </cell>
        </row>
        <row r="6">
          <cell r="A6" t="str">
            <v>122 Социальные отчисления в Государственный фонд социального страхования</v>
          </cell>
        </row>
        <row r="7">
          <cell r="A7" t="str">
            <v>123 Взносы на обязательное страхование</v>
          </cell>
        </row>
        <row r="8">
          <cell r="A8" t="str">
            <v>131 Оплата труда технического персонала</v>
          </cell>
        </row>
        <row r="9">
          <cell r="A9" t="str">
            <v>132 Оплата труда патронатных воспитателей</v>
          </cell>
        </row>
        <row r="10">
          <cell r="A10" t="str">
            <v>133 Возмещение средней заработной платы депутатам маслихата по их основному месту работы</v>
          </cell>
        </row>
        <row r="11">
          <cell r="A11" t="str">
            <v>134 Выплата вознаграждений присяжным заседателям</v>
          </cell>
        </row>
        <row r="12">
          <cell r="A12" t="str">
            <v>135 Взносы работодателей по техническому персоналу</v>
          </cell>
        </row>
        <row r="13">
          <cell r="A13" t="str">
            <v>136 Командировки и служебные разъезды внутри страны технического персонала</v>
          </cell>
        </row>
        <row r="14">
          <cell r="A14" t="str">
            <v>137 Командировочные расходы присяжных заседателей</v>
          </cell>
        </row>
        <row r="15">
          <cell r="A15" t="str">
            <v>141 Приобретение продуктов питания</v>
          </cell>
        </row>
        <row r="16">
          <cell r="A16" t="str">
            <v>142 Приобретение медикаментов и прочих средств медицинского назначения</v>
          </cell>
        </row>
        <row r="17">
          <cell r="A17" t="str">
            <v>143 Приобретение, пошив и ремонт предметов вещевого имущества и другого форменного и специального обмундирования</v>
          </cell>
        </row>
        <row r="18">
          <cell r="A18" t="str">
            <v xml:space="preserve">144 Приобретение топлива, горюче-смазочных материалов </v>
          </cell>
        </row>
        <row r="19">
          <cell r="A19" t="str">
            <v>149 Приобретение прочих запасов</v>
          </cell>
        </row>
        <row r="20">
          <cell r="A20" t="str">
            <v>151 Оплата коммунальных услуг</v>
          </cell>
        </row>
        <row r="21">
          <cell r="A21" t="str">
            <v>152 Оплата услуг связи</v>
          </cell>
        </row>
        <row r="22">
          <cell r="A22" t="str">
            <v>153 Оплата транспортных услуг</v>
          </cell>
        </row>
        <row r="23">
          <cell r="A23" t="str">
            <v>154 Оплата за аренду помещения</v>
          </cell>
        </row>
        <row r="24">
          <cell r="A24" t="str">
            <v>155 Оплата услуг в рамках государственного социального заказа</v>
          </cell>
        </row>
        <row r="25">
          <cell r="A25" t="str">
            <v>156 Оплата консалтинговых услуг и исследований</v>
          </cell>
        </row>
        <row r="26">
          <cell r="A26" t="str">
            <v>159 Оплата прочих услуг и работ</v>
          </cell>
        </row>
        <row r="27">
          <cell r="A27" t="str">
            <v>161 Командировки и служебные разъезды внутри страны</v>
          </cell>
        </row>
        <row r="28">
          <cell r="A28" t="str">
            <v>162 Командировки и служебные разъезды за пределы страны</v>
          </cell>
        </row>
        <row r="29">
          <cell r="A29" t="str">
            <v>163 Затраты Фонда всеобщего обязательного среднего образования</v>
          </cell>
        </row>
        <row r="30">
          <cell r="A30" t="str">
            <v>164 Оплата обучения стипендиатов за рубежом</v>
          </cell>
        </row>
        <row r="31">
          <cell r="A31" t="str">
            <v>165 Исполнение исполнительных документов, суденых актов</v>
          </cell>
        </row>
        <row r="32">
          <cell r="A32" t="str">
            <v>166 Целевой вклад</v>
          </cell>
        </row>
        <row r="33">
          <cell r="A33" t="str">
            <v>167 Особые затраты</v>
          </cell>
        </row>
        <row r="34">
          <cell r="A34" t="str">
            <v>168 Перечисление поставщику суммы НДС, по приобретаемым товарам, услугам и работам</v>
          </cell>
        </row>
        <row r="35">
          <cell r="A35" t="str">
            <v>169 Прочие текущие затраты</v>
          </cell>
        </row>
        <row r="36">
          <cell r="A36" t="str">
            <v>211 Выплаты вознаграждений по внутренним займам Правительства Республики Казахстан</v>
          </cell>
        </row>
        <row r="37">
          <cell r="A37" t="str">
            <v>212 Выплаты вознаграждений по займам, полученным из вышестоящего бюджета местными исполнительными органами</v>
          </cell>
        </row>
        <row r="38">
          <cell r="A38" t="str">
            <v>221 Выплаты вознаграждений по внешним  займам Правительства Республики Казахстан</v>
          </cell>
        </row>
        <row r="39">
          <cell r="A39" t="str">
            <v xml:space="preserve">311  Субсидии юридическим лицам, в том числе крестьянским (фермерским) хозяйствам </v>
          </cell>
        </row>
        <row r="40">
          <cell r="A40" t="str">
            <v>321 Жилищные выплаты сотрудникам специальных государственных органов</v>
          </cell>
        </row>
        <row r="41">
          <cell r="A41" t="str">
            <v>322 Трансферты физическим лицам</v>
          </cell>
        </row>
        <row r="42">
          <cell r="A42" t="str">
            <v>323 Пенсии</v>
          </cell>
        </row>
        <row r="43">
          <cell r="A43" t="str">
            <v>324 Стипендии</v>
          </cell>
        </row>
        <row r="44">
          <cell r="A44" t="str">
            <v>331 Субвенции</v>
          </cell>
        </row>
        <row r="45">
          <cell r="A45" t="str">
            <v>332 Бюджетные изъятия</v>
          </cell>
        </row>
        <row r="46">
          <cell r="A46" t="str">
            <v>339 Текущие трансферты другим уровням государственного управления</v>
          </cell>
        </row>
        <row r="47">
          <cell r="A47" t="str">
            <v>341 Текущие трансферты за границу</v>
          </cell>
        </row>
        <row r="48">
          <cell r="A48" t="str">
            <v>359 Прочие текущие трансферты</v>
          </cell>
        </row>
        <row r="49">
          <cell r="A49" t="str">
            <v>411 Приобретение земли</v>
          </cell>
        </row>
        <row r="50">
          <cell r="A50" t="str">
            <v>412 Приобретение помещений, зданий и сооружений, передаточных устройств</v>
          </cell>
        </row>
        <row r="51">
          <cell r="A51" t="str">
            <v>413 Приобретение транспортных средств</v>
          </cell>
        </row>
        <row r="52">
          <cell r="A52" t="str">
            <v>414 Приобретение машин, оборудования, инструментов, производственного и хозяйственного инвентаря</v>
          </cell>
        </row>
        <row r="53">
          <cell r="A53" t="str">
            <v>416 Приобретение нематериальных активов</v>
          </cell>
        </row>
        <row r="54">
          <cell r="A54" t="str">
            <v>417 Приобретение биологических активов</v>
          </cell>
        </row>
        <row r="55">
          <cell r="A55" t="str">
            <v>418 Материально-техническое оснащение государственных предприятий</v>
          </cell>
        </row>
        <row r="56">
          <cell r="A56" t="str">
            <v>419 Приобретение прочих основных средств</v>
          </cell>
        </row>
        <row r="57">
          <cell r="A57" t="str">
            <v>421 Капитальный ремонт  помещений, зданий, сооружений, передаточных устройств</v>
          </cell>
        </row>
        <row r="58">
          <cell r="A58" t="str">
            <v>422 Капитальный ремонт дорог</v>
          </cell>
        </row>
        <row r="59">
          <cell r="A59" t="str">
            <v>423 Капитальный ремонт помещений, зданий, сооружений государственных предприятий</v>
          </cell>
        </row>
        <row r="60">
          <cell r="A60" t="str">
            <v>429 Капитальный ремонт прочих основных средств</v>
          </cell>
        </row>
        <row r="61">
          <cell r="A61" t="str">
            <v>431 Строительство новых объектов и реконструкция имеющихся объектов</v>
          </cell>
        </row>
        <row r="62">
          <cell r="A62" t="str">
            <v>432 Строительство дорог</v>
          </cell>
        </row>
        <row r="63">
          <cell r="A63" t="str">
            <v xml:space="preserve">433 Строительство и доставка судов </v>
          </cell>
        </row>
        <row r="64">
          <cell r="A64" t="str">
            <v>434 Создание, внедрение и развитие информационных систем</v>
          </cell>
        </row>
        <row r="65">
          <cell r="A65" t="str">
            <v>435 Строительство новых объектов и реконструкция имеющихся объектов государственных предприятий</v>
          </cell>
        </row>
        <row r="66">
          <cell r="A66" t="str">
            <v>436 Реализация концессионных проектов на условии софинансирования из бюджета</v>
          </cell>
        </row>
        <row r="67">
          <cell r="A67" t="str">
            <v>441 Целевые трансферты на развитие другим  уровням государственного управления</v>
          </cell>
        </row>
        <row r="68">
          <cell r="A68" t="str">
            <v>451 Капитальные трансферты международным организациям и правительствам иностранных государств</v>
          </cell>
        </row>
        <row r="69">
          <cell r="A69" t="str">
            <v>511 Бюджетные кредиты местным исполнительным органам, за исключением бюджетных кредитов на реализацию бюджетных инвестиционных проектов</v>
          </cell>
        </row>
        <row r="70">
          <cell r="A70" t="str">
            <v>512 Бюджетные кредиты местным исполнительным органам на реализацию бюджетных инвестиционных проектов</v>
          </cell>
        </row>
        <row r="71">
          <cell r="A71" t="str">
            <v>513 Бюджетные кредиты специализированным организациям</v>
          </cell>
        </row>
        <row r="72">
          <cell r="A72" t="str">
            <v>514 Бюджетные кредиты физическим лицам</v>
          </cell>
        </row>
        <row r="73">
          <cell r="A73" t="str">
            <v>519 Прочие внутренние бюджетные кредиты</v>
          </cell>
        </row>
        <row r="74">
          <cell r="A74" t="str">
            <v>521 Бюджетные кредиты иностранным государствам</v>
          </cell>
        </row>
        <row r="75">
          <cell r="A75" t="str">
            <v>531 Поручительство государства</v>
          </cell>
        </row>
        <row r="76">
          <cell r="A76" t="str">
            <v>541 Государственная гарантия</v>
          </cell>
        </row>
        <row r="77">
          <cell r="A77" t="str">
            <v>611 Приобретение долей участия, ценных бумаг юридических лиц</v>
          </cell>
        </row>
        <row r="78">
          <cell r="A78" t="str">
            <v>612 Формирование и увеличение уставных капиталов субъектов квазигосударственного сектора</v>
          </cell>
        </row>
        <row r="79">
          <cell r="A79" t="str">
            <v>621 Приобретение акций международных организаций</v>
          </cell>
        </row>
        <row r="80">
          <cell r="A80" t="str">
            <v>711 Погашение основного долга перед вышестоящим бюджетом</v>
          </cell>
        </row>
        <row r="81">
          <cell r="A81" t="str">
            <v>712 Погашение основного долга по государственным эмиссионным ценным бумагам, размещенным на внутреннем рынке</v>
          </cell>
        </row>
        <row r="82">
          <cell r="A82" t="str">
            <v>713 Погашение основного долга по внутренним договорам займа</v>
          </cell>
        </row>
        <row r="83">
          <cell r="A83" t="str">
            <v>714 Возврат не использованных сумм бюджетных кредитов</v>
          </cell>
        </row>
        <row r="84">
          <cell r="A84" t="str">
            <v>715 Возврат сумм нецелевого использования бюджетных кредитов</v>
          </cell>
        </row>
        <row r="85">
          <cell r="A85" t="str">
            <v>721 Погашение основного долга по государственным эмиссионным ценным бумагам, размещенным на внешнем рынке</v>
          </cell>
        </row>
        <row r="86">
          <cell r="A86" t="str">
            <v>722 Погашение основного долга по внешним договорам займа</v>
          </cell>
        </row>
        <row r="87">
          <cell r="A87" t="str">
            <v>722 Погашение основного долга по внешним договорам займа</v>
          </cell>
        </row>
      </sheetData>
      <sheetData sheetId="5">
        <row r="1">
          <cell r="A1" t="str">
            <v>1 Бюджет</v>
          </cell>
        </row>
        <row r="2">
          <cell r="A2" t="str">
            <v>2 Внешние займы</v>
          </cell>
        </row>
        <row r="3">
          <cell r="A3" t="str">
            <v>3 Деньги от реализации ГУ товаров (работ, услуг), остающихся в их распоряжении</v>
          </cell>
        </row>
        <row r="4">
          <cell r="A4" t="str">
            <v>4 Спонсорская и благотворительная помощь</v>
          </cell>
        </row>
        <row r="5">
          <cell r="A5" t="str">
            <v>5 Временно размещенные деньги физических и юридических лиц</v>
          </cell>
        </row>
        <row r="6">
          <cell r="A6" t="str">
            <v>6 Аккредитивы</v>
          </cell>
        </row>
      </sheetData>
      <sheetData sheetId="6">
        <row r="1">
          <cell r="A1" t="str">
            <v>01 Конкурс</v>
          </cell>
        </row>
        <row r="2">
          <cell r="A2" t="str">
            <v>02 Конкурс посредством электронных закупок</v>
          </cell>
        </row>
        <row r="3">
          <cell r="A3" t="str">
            <v>03 Конкурс с применением двухэтапных процедур</v>
          </cell>
        </row>
        <row r="4">
          <cell r="A4" t="str">
            <v>04 Конкурс с применением двухэтапных процедур посредством электронных закупок</v>
          </cell>
        </row>
        <row r="5">
          <cell r="A5" t="str">
            <v>05 Запрос ценовых предложений посредством электронных закупок</v>
          </cell>
        </row>
        <row r="6">
          <cell r="A6" t="str">
            <v>06 Из одного источника</v>
          </cell>
        </row>
        <row r="7">
          <cell r="A7" t="str">
            <v>07 Из одного источника посредством электронных закупок</v>
          </cell>
        </row>
        <row r="8">
          <cell r="A8" t="str">
            <v xml:space="preserve">08 Аукцион </v>
          </cell>
        </row>
        <row r="9">
          <cell r="A9" t="str">
            <v xml:space="preserve">09 Через открытые товарные биржи </v>
          </cell>
        </row>
        <row r="10">
          <cell r="A10" t="str">
            <v xml:space="preserve">10 Особый порядок </v>
          </cell>
        </row>
        <row r="11">
          <cell r="A11" t="str">
            <v>11 Специальный порядок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13 Изменение договора (пп. 3) п. 2 ст. 39 Закона «О государственных закупках»)</v>
          </cell>
        </row>
        <row r="14">
          <cell r="A14" t="str">
            <v>14 Продление договора (п. 9 ст. 5 Закона «О государственных закупках»)</v>
          </cell>
        </row>
      </sheetData>
      <sheetData sheetId="7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</sheetData>
      <sheetData sheetId="12">
        <row r="2">
          <cell r="A2" t="str">
            <v>101</v>
          </cell>
          <cell r="B2" t="str">
            <v>001</v>
          </cell>
          <cell r="C2" t="str">
            <v>000</v>
          </cell>
        </row>
        <row r="3">
          <cell r="A3" t="str">
            <v>102</v>
          </cell>
          <cell r="B3" t="str">
            <v>002</v>
          </cell>
          <cell r="C3" t="str">
            <v>004</v>
          </cell>
        </row>
        <row r="4">
          <cell r="A4" t="str">
            <v>104</v>
          </cell>
          <cell r="B4" t="str">
            <v>003</v>
          </cell>
          <cell r="C4" t="str">
            <v>005</v>
          </cell>
        </row>
        <row r="5">
          <cell r="A5" t="str">
            <v>106</v>
          </cell>
          <cell r="B5" t="str">
            <v>004</v>
          </cell>
          <cell r="C5" t="str">
            <v>006</v>
          </cell>
        </row>
        <row r="6">
          <cell r="A6" t="str">
            <v>110</v>
          </cell>
          <cell r="B6" t="str">
            <v>005</v>
          </cell>
          <cell r="C6" t="str">
            <v>011</v>
          </cell>
        </row>
        <row r="7">
          <cell r="A7" t="str">
            <v>111</v>
          </cell>
          <cell r="B7" t="str">
            <v>006</v>
          </cell>
          <cell r="C7" t="str">
            <v>013</v>
          </cell>
        </row>
        <row r="8">
          <cell r="A8" t="str">
            <v>112</v>
          </cell>
          <cell r="B8" t="str">
            <v>007</v>
          </cell>
          <cell r="C8" t="str">
            <v>015</v>
          </cell>
        </row>
        <row r="9">
          <cell r="A9" t="str">
            <v>120</v>
          </cell>
          <cell r="B9" t="str">
            <v>008</v>
          </cell>
          <cell r="C9" t="str">
            <v>016</v>
          </cell>
        </row>
        <row r="10">
          <cell r="A10" t="str">
            <v>121</v>
          </cell>
          <cell r="B10" t="str">
            <v>009</v>
          </cell>
          <cell r="C10" t="str">
            <v>018</v>
          </cell>
        </row>
        <row r="11">
          <cell r="A11" t="str">
            <v>122</v>
          </cell>
          <cell r="B11" t="str">
            <v>010</v>
          </cell>
          <cell r="C11" t="str">
            <v>025</v>
          </cell>
        </row>
        <row r="12">
          <cell r="A12" t="str">
            <v>123</v>
          </cell>
          <cell r="B12" t="str">
            <v>011</v>
          </cell>
          <cell r="C12" t="str">
            <v>026</v>
          </cell>
        </row>
        <row r="13">
          <cell r="A13" t="str">
            <v>201</v>
          </cell>
          <cell r="B13" t="str">
            <v>012</v>
          </cell>
          <cell r="C13" t="str">
            <v>028</v>
          </cell>
        </row>
        <row r="14">
          <cell r="A14" t="str">
            <v>202</v>
          </cell>
          <cell r="B14" t="str">
            <v>013</v>
          </cell>
          <cell r="C14" t="str">
            <v>029</v>
          </cell>
        </row>
        <row r="15">
          <cell r="A15" t="str">
            <v>203</v>
          </cell>
          <cell r="B15" t="str">
            <v>014</v>
          </cell>
          <cell r="C15" t="str">
            <v>100</v>
          </cell>
        </row>
        <row r="16">
          <cell r="A16" t="str">
            <v>204</v>
          </cell>
          <cell r="B16" t="str">
            <v>015</v>
          </cell>
          <cell r="C16" t="str">
            <v>101</v>
          </cell>
        </row>
        <row r="17">
          <cell r="A17" t="str">
            <v>208</v>
          </cell>
          <cell r="B17" t="str">
            <v>016</v>
          </cell>
          <cell r="C17" t="str">
            <v>102</v>
          </cell>
        </row>
        <row r="18">
          <cell r="A18" t="str">
            <v>212</v>
          </cell>
          <cell r="B18" t="str">
            <v>017</v>
          </cell>
          <cell r="C18" t="str">
            <v>103</v>
          </cell>
        </row>
        <row r="19">
          <cell r="A19" t="str">
            <v>213</v>
          </cell>
          <cell r="B19" t="str">
            <v>018</v>
          </cell>
          <cell r="C19" t="str">
            <v>104</v>
          </cell>
        </row>
        <row r="20">
          <cell r="A20" t="str">
            <v>214</v>
          </cell>
          <cell r="B20" t="str">
            <v>019</v>
          </cell>
          <cell r="C20" t="str">
            <v>105</v>
          </cell>
        </row>
        <row r="21">
          <cell r="A21" t="str">
            <v>215</v>
          </cell>
          <cell r="B21" t="str">
            <v>020</v>
          </cell>
          <cell r="C21" t="str">
            <v>106</v>
          </cell>
        </row>
        <row r="22">
          <cell r="A22" t="str">
            <v>217</v>
          </cell>
          <cell r="B22" t="str">
            <v>021</v>
          </cell>
          <cell r="C22" t="str">
            <v>107</v>
          </cell>
        </row>
        <row r="23">
          <cell r="A23" t="str">
            <v>220</v>
          </cell>
          <cell r="B23" t="str">
            <v>022</v>
          </cell>
          <cell r="C23" t="str">
            <v>108</v>
          </cell>
        </row>
        <row r="24">
          <cell r="A24" t="str">
            <v>221</v>
          </cell>
          <cell r="B24" t="str">
            <v>023</v>
          </cell>
          <cell r="C24" t="str">
            <v>109</v>
          </cell>
        </row>
        <row r="25">
          <cell r="A25" t="str">
            <v>222</v>
          </cell>
          <cell r="B25" t="str">
            <v>024</v>
          </cell>
          <cell r="C25" t="str">
            <v>110</v>
          </cell>
        </row>
        <row r="26">
          <cell r="A26" t="str">
            <v>225</v>
          </cell>
          <cell r="B26" t="str">
            <v>025</v>
          </cell>
          <cell r="C26" t="str">
            <v>111</v>
          </cell>
        </row>
        <row r="27">
          <cell r="A27" t="str">
            <v>226</v>
          </cell>
          <cell r="B27" t="str">
            <v>026</v>
          </cell>
          <cell r="C27" t="str">
            <v>112</v>
          </cell>
        </row>
        <row r="28">
          <cell r="A28" t="str">
            <v>231</v>
          </cell>
          <cell r="B28" t="str">
            <v>027</v>
          </cell>
          <cell r="C28" t="str">
            <v>113</v>
          </cell>
        </row>
        <row r="29">
          <cell r="A29" t="str">
            <v>233</v>
          </cell>
          <cell r="B29" t="str">
            <v>028</v>
          </cell>
          <cell r="C29" t="str">
            <v>114</v>
          </cell>
        </row>
        <row r="30">
          <cell r="A30" t="str">
            <v>234</v>
          </cell>
          <cell r="B30" t="str">
            <v>029</v>
          </cell>
          <cell r="C30" t="str">
            <v>115</v>
          </cell>
        </row>
        <row r="31">
          <cell r="A31" t="str">
            <v>235</v>
          </cell>
          <cell r="B31" t="str">
            <v>030</v>
          </cell>
          <cell r="C31" t="str">
            <v>116</v>
          </cell>
        </row>
        <row r="32">
          <cell r="A32" t="str">
            <v>250</v>
          </cell>
          <cell r="B32" t="str">
            <v>031</v>
          </cell>
        </row>
        <row r="33">
          <cell r="A33" t="str">
            <v>251</v>
          </cell>
          <cell r="B33" t="str">
            <v>032</v>
          </cell>
        </row>
        <row r="34">
          <cell r="A34" t="str">
            <v>252</v>
          </cell>
          <cell r="B34" t="str">
            <v>033</v>
          </cell>
        </row>
        <row r="35">
          <cell r="A35" t="str">
            <v>253</v>
          </cell>
          <cell r="B35" t="str">
            <v>034</v>
          </cell>
        </row>
        <row r="36">
          <cell r="A36" t="str">
            <v>254</v>
          </cell>
          <cell r="B36" t="str">
            <v>035</v>
          </cell>
        </row>
        <row r="37">
          <cell r="A37" t="str">
            <v>255</v>
          </cell>
          <cell r="B37" t="str">
            <v>036</v>
          </cell>
        </row>
        <row r="38">
          <cell r="A38" t="str">
            <v>256</v>
          </cell>
          <cell r="B38" t="str">
            <v>037</v>
          </cell>
        </row>
        <row r="39">
          <cell r="A39" t="str">
            <v>257</v>
          </cell>
          <cell r="B39" t="str">
            <v>038</v>
          </cell>
        </row>
        <row r="40">
          <cell r="A40" t="str">
            <v>258</v>
          </cell>
          <cell r="B40" t="str">
            <v>039</v>
          </cell>
        </row>
        <row r="41">
          <cell r="A41" t="str">
            <v>259</v>
          </cell>
          <cell r="B41" t="str">
            <v>040</v>
          </cell>
        </row>
        <row r="42">
          <cell r="A42" t="str">
            <v>260</v>
          </cell>
          <cell r="B42" t="str">
            <v>041</v>
          </cell>
        </row>
        <row r="43">
          <cell r="A43" t="str">
            <v>261</v>
          </cell>
          <cell r="B43" t="str">
            <v>042</v>
          </cell>
        </row>
        <row r="44">
          <cell r="A44" t="str">
            <v>262</v>
          </cell>
          <cell r="B44" t="str">
            <v>043</v>
          </cell>
        </row>
        <row r="45">
          <cell r="A45" t="str">
            <v>263</v>
          </cell>
          <cell r="B45" t="str">
            <v>044</v>
          </cell>
        </row>
        <row r="46">
          <cell r="A46" t="str">
            <v>264</v>
          </cell>
          <cell r="B46" t="str">
            <v>045</v>
          </cell>
        </row>
        <row r="47">
          <cell r="A47" t="str">
            <v>265</v>
          </cell>
          <cell r="B47" t="str">
            <v>046</v>
          </cell>
        </row>
        <row r="48">
          <cell r="A48" t="str">
            <v>268</v>
          </cell>
          <cell r="B48" t="str">
            <v>047</v>
          </cell>
        </row>
        <row r="49">
          <cell r="A49" t="str">
            <v>271</v>
          </cell>
          <cell r="B49" t="str">
            <v>048</v>
          </cell>
        </row>
        <row r="50">
          <cell r="A50" t="str">
            <v>272</v>
          </cell>
          <cell r="B50" t="str">
            <v>049</v>
          </cell>
        </row>
        <row r="51">
          <cell r="A51" t="str">
            <v>279</v>
          </cell>
          <cell r="B51" t="str">
            <v>050</v>
          </cell>
        </row>
        <row r="52">
          <cell r="A52" t="str">
            <v>281</v>
          </cell>
          <cell r="B52" t="str">
            <v>051</v>
          </cell>
        </row>
        <row r="53">
          <cell r="A53" t="str">
            <v>282</v>
          </cell>
          <cell r="B53" t="str">
            <v>052</v>
          </cell>
        </row>
        <row r="54">
          <cell r="A54" t="str">
            <v>283</v>
          </cell>
          <cell r="B54" t="str">
            <v>053</v>
          </cell>
        </row>
        <row r="55">
          <cell r="A55" t="str">
            <v>284</v>
          </cell>
          <cell r="B55" t="str">
            <v>054</v>
          </cell>
        </row>
        <row r="56">
          <cell r="A56" t="str">
            <v>285</v>
          </cell>
          <cell r="B56" t="str">
            <v>055</v>
          </cell>
        </row>
        <row r="57">
          <cell r="A57" t="str">
            <v>350</v>
          </cell>
          <cell r="B57" t="str">
            <v>056</v>
          </cell>
        </row>
        <row r="58">
          <cell r="A58" t="str">
            <v>351</v>
          </cell>
          <cell r="B58" t="str">
            <v>057</v>
          </cell>
        </row>
        <row r="59">
          <cell r="A59" t="str">
            <v>352</v>
          </cell>
          <cell r="B59" t="str">
            <v>058</v>
          </cell>
        </row>
        <row r="60">
          <cell r="A60" t="str">
            <v>353</v>
          </cell>
          <cell r="B60" t="str">
            <v>059</v>
          </cell>
        </row>
        <row r="61">
          <cell r="A61" t="str">
            <v>354</v>
          </cell>
          <cell r="B61" t="str">
            <v>060</v>
          </cell>
        </row>
        <row r="62">
          <cell r="A62" t="str">
            <v>355</v>
          </cell>
          <cell r="B62" t="str">
            <v>061</v>
          </cell>
        </row>
        <row r="63">
          <cell r="A63" t="str">
            <v>356</v>
          </cell>
          <cell r="B63" t="str">
            <v>062</v>
          </cell>
        </row>
        <row r="64">
          <cell r="A64" t="str">
            <v>357</v>
          </cell>
          <cell r="B64" t="str">
            <v>063</v>
          </cell>
        </row>
        <row r="65">
          <cell r="A65" t="str">
            <v>358</v>
          </cell>
          <cell r="B65" t="str">
            <v>064</v>
          </cell>
        </row>
        <row r="66">
          <cell r="A66" t="str">
            <v>359</v>
          </cell>
          <cell r="B66" t="str">
            <v>065</v>
          </cell>
        </row>
        <row r="67">
          <cell r="A67" t="str">
            <v>360</v>
          </cell>
          <cell r="B67" t="str">
            <v>066</v>
          </cell>
        </row>
        <row r="68">
          <cell r="A68" t="str">
            <v>361</v>
          </cell>
          <cell r="B68" t="str">
            <v>067</v>
          </cell>
        </row>
        <row r="69">
          <cell r="A69" t="str">
            <v>362</v>
          </cell>
          <cell r="B69" t="str">
            <v>068</v>
          </cell>
        </row>
        <row r="70">
          <cell r="A70" t="str">
            <v>363</v>
          </cell>
          <cell r="B70" t="str">
            <v>070</v>
          </cell>
        </row>
        <row r="71">
          <cell r="A71" t="str">
            <v>364</v>
          </cell>
          <cell r="B71" t="str">
            <v>071</v>
          </cell>
        </row>
        <row r="72">
          <cell r="A72" t="str">
            <v>365</v>
          </cell>
          <cell r="B72" t="str">
            <v>072</v>
          </cell>
        </row>
        <row r="73">
          <cell r="A73" t="str">
            <v>368</v>
          </cell>
          <cell r="B73" t="str">
            <v>073</v>
          </cell>
        </row>
        <row r="74">
          <cell r="A74" t="str">
            <v>371</v>
          </cell>
          <cell r="B74" t="str">
            <v>074</v>
          </cell>
        </row>
        <row r="75">
          <cell r="A75" t="str">
            <v>372</v>
          </cell>
          <cell r="B75" t="str">
            <v>075</v>
          </cell>
        </row>
        <row r="76">
          <cell r="A76" t="str">
            <v>373</v>
          </cell>
          <cell r="B76" t="str">
            <v>077</v>
          </cell>
        </row>
        <row r="77">
          <cell r="A77" t="str">
            <v>374</v>
          </cell>
          <cell r="B77" t="str">
            <v>078</v>
          </cell>
        </row>
        <row r="78">
          <cell r="A78" t="str">
            <v>375</v>
          </cell>
          <cell r="B78" t="str">
            <v>079</v>
          </cell>
        </row>
        <row r="79">
          <cell r="A79" t="str">
            <v>377</v>
          </cell>
          <cell r="B79" t="str">
            <v>080</v>
          </cell>
        </row>
        <row r="80">
          <cell r="A80" t="str">
            <v>378</v>
          </cell>
          <cell r="B80" t="str">
            <v>081</v>
          </cell>
        </row>
        <row r="81">
          <cell r="A81" t="str">
            <v>379</v>
          </cell>
          <cell r="B81" t="str">
            <v>082</v>
          </cell>
        </row>
        <row r="82">
          <cell r="A82" t="str">
            <v>380</v>
          </cell>
          <cell r="B82" t="str">
            <v>083</v>
          </cell>
        </row>
        <row r="83">
          <cell r="A83" t="str">
            <v>381</v>
          </cell>
          <cell r="B83" t="str">
            <v>084</v>
          </cell>
        </row>
        <row r="84">
          <cell r="A84" t="str">
            <v>382</v>
          </cell>
          <cell r="B84" t="str">
            <v>085</v>
          </cell>
        </row>
        <row r="85">
          <cell r="A85" t="str">
            <v>383</v>
          </cell>
          <cell r="B85" t="str">
            <v>086</v>
          </cell>
        </row>
        <row r="86">
          <cell r="A86" t="str">
            <v>384</v>
          </cell>
          <cell r="B86" t="str">
            <v>087</v>
          </cell>
        </row>
        <row r="87">
          <cell r="A87" t="str">
            <v>385</v>
          </cell>
          <cell r="B87" t="str">
            <v>090</v>
          </cell>
        </row>
        <row r="88">
          <cell r="A88" t="str">
            <v>406</v>
          </cell>
          <cell r="B88" t="str">
            <v>099</v>
          </cell>
        </row>
        <row r="89">
          <cell r="A89" t="str">
            <v>410</v>
          </cell>
          <cell r="B89" t="str">
            <v>100</v>
          </cell>
        </row>
        <row r="90">
          <cell r="A90" t="str">
            <v>411</v>
          </cell>
          <cell r="B90" t="str">
            <v>101</v>
          </cell>
        </row>
        <row r="91">
          <cell r="A91" t="str">
            <v>451</v>
          </cell>
          <cell r="B91" t="str">
            <v>102</v>
          </cell>
        </row>
        <row r="92">
          <cell r="A92" t="str">
            <v>452</v>
          </cell>
          <cell r="B92" t="str">
            <v>103</v>
          </cell>
        </row>
        <row r="93">
          <cell r="A93" t="str">
            <v>453</v>
          </cell>
          <cell r="B93" t="str">
            <v>104</v>
          </cell>
        </row>
        <row r="94">
          <cell r="A94" t="str">
            <v>454</v>
          </cell>
          <cell r="B94" t="str">
            <v>105</v>
          </cell>
        </row>
        <row r="95">
          <cell r="A95" t="str">
            <v>455</v>
          </cell>
          <cell r="B95" t="str">
            <v>106</v>
          </cell>
        </row>
        <row r="96">
          <cell r="A96" t="str">
            <v>456</v>
          </cell>
          <cell r="B96" t="str">
            <v>107</v>
          </cell>
        </row>
        <row r="97">
          <cell r="A97" t="str">
            <v>457</v>
          </cell>
          <cell r="B97" t="str">
            <v>108</v>
          </cell>
        </row>
        <row r="98">
          <cell r="A98" t="str">
            <v>458</v>
          </cell>
          <cell r="B98" t="str">
            <v>109</v>
          </cell>
        </row>
        <row r="99">
          <cell r="A99" t="str">
            <v>459</v>
          </cell>
          <cell r="B99" t="str">
            <v>110</v>
          </cell>
        </row>
        <row r="100">
          <cell r="A100" t="str">
            <v>460</v>
          </cell>
          <cell r="B100" t="str">
            <v>111</v>
          </cell>
        </row>
        <row r="101">
          <cell r="A101" t="str">
            <v>461</v>
          </cell>
          <cell r="B101" t="str">
            <v>112</v>
          </cell>
        </row>
        <row r="102">
          <cell r="A102" t="str">
            <v>462</v>
          </cell>
          <cell r="B102" t="str">
            <v>113</v>
          </cell>
        </row>
        <row r="103">
          <cell r="A103" t="str">
            <v>463</v>
          </cell>
          <cell r="B103" t="str">
            <v>114</v>
          </cell>
        </row>
        <row r="104">
          <cell r="A104" t="str">
            <v>464</v>
          </cell>
          <cell r="B104" t="str">
            <v>115</v>
          </cell>
        </row>
        <row r="105">
          <cell r="A105" t="str">
            <v>465</v>
          </cell>
          <cell r="B105" t="str">
            <v>116</v>
          </cell>
        </row>
        <row r="106">
          <cell r="A106" t="str">
            <v>466</v>
          </cell>
          <cell r="B106" t="str">
            <v>117</v>
          </cell>
        </row>
        <row r="107">
          <cell r="A107" t="str">
            <v>467</v>
          </cell>
          <cell r="B107" t="str">
            <v>120</v>
          </cell>
        </row>
        <row r="108">
          <cell r="A108" t="str">
            <v>468</v>
          </cell>
          <cell r="B108" t="str">
            <v>121</v>
          </cell>
        </row>
        <row r="109">
          <cell r="A109" t="str">
            <v>469</v>
          </cell>
          <cell r="B109" t="str">
            <v>123</v>
          </cell>
        </row>
        <row r="110">
          <cell r="A110" t="str">
            <v>471</v>
          </cell>
          <cell r="B110" t="str">
            <v>124</v>
          </cell>
        </row>
        <row r="111">
          <cell r="A111" t="str">
            <v>472</v>
          </cell>
          <cell r="B111" t="str">
            <v>125</v>
          </cell>
        </row>
        <row r="112">
          <cell r="A112" t="str">
            <v>473</v>
          </cell>
          <cell r="B112" t="str">
            <v>126</v>
          </cell>
        </row>
        <row r="113">
          <cell r="A113" t="str">
            <v>474</v>
          </cell>
          <cell r="B113" t="str">
            <v>127</v>
          </cell>
        </row>
        <row r="114">
          <cell r="A114" t="str">
            <v>475</v>
          </cell>
          <cell r="B114" t="str">
            <v>128</v>
          </cell>
        </row>
        <row r="115">
          <cell r="A115" t="str">
            <v>476</v>
          </cell>
          <cell r="B115" t="str">
            <v>129</v>
          </cell>
        </row>
        <row r="116">
          <cell r="A116" t="str">
            <v>477</v>
          </cell>
          <cell r="B116" t="str">
            <v>130</v>
          </cell>
        </row>
        <row r="117">
          <cell r="A117" t="str">
            <v>478</v>
          </cell>
          <cell r="B117" t="str">
            <v>131</v>
          </cell>
        </row>
        <row r="118">
          <cell r="A118" t="str">
            <v>479</v>
          </cell>
          <cell r="B118" t="str">
            <v>132</v>
          </cell>
        </row>
        <row r="119">
          <cell r="A119" t="str">
            <v>480</v>
          </cell>
          <cell r="B119" t="str">
            <v>133</v>
          </cell>
        </row>
        <row r="120">
          <cell r="A120" t="str">
            <v>501</v>
          </cell>
          <cell r="B120" t="str">
            <v>134</v>
          </cell>
        </row>
        <row r="121">
          <cell r="A121" t="str">
            <v>502</v>
          </cell>
          <cell r="B121" t="str">
            <v>135</v>
          </cell>
        </row>
        <row r="122">
          <cell r="A122" t="str">
            <v>601</v>
          </cell>
          <cell r="B122" t="str">
            <v>140</v>
          </cell>
        </row>
        <row r="123">
          <cell r="A123" t="str">
            <v>602</v>
          </cell>
          <cell r="B123" t="str">
            <v>145</v>
          </cell>
        </row>
        <row r="124">
          <cell r="A124" t="str">
            <v>606</v>
          </cell>
          <cell r="B124" t="str">
            <v>147</v>
          </cell>
        </row>
        <row r="125">
          <cell r="A125" t="str">
            <v>608</v>
          </cell>
          <cell r="B125" t="str">
            <v>200</v>
          </cell>
        </row>
        <row r="126">
          <cell r="A126" t="str">
            <v>614</v>
          </cell>
          <cell r="B126" t="str">
            <v>201</v>
          </cell>
        </row>
        <row r="127">
          <cell r="A127" t="str">
            <v>618</v>
          </cell>
          <cell r="B127" t="str">
            <v>203</v>
          </cell>
        </row>
        <row r="128">
          <cell r="A128" t="str">
            <v>619</v>
          </cell>
          <cell r="B128" t="str">
            <v>207</v>
          </cell>
        </row>
        <row r="129">
          <cell r="A129" t="str">
            <v>637</v>
          </cell>
          <cell r="B129" t="str">
            <v>209</v>
          </cell>
        </row>
        <row r="130">
          <cell r="A130" t="str">
            <v>678</v>
          </cell>
          <cell r="B130" t="str">
            <v>210</v>
          </cell>
        </row>
        <row r="131">
          <cell r="A131" t="str">
            <v>680</v>
          </cell>
          <cell r="B131" t="str">
            <v>211</v>
          </cell>
        </row>
        <row r="132">
          <cell r="A132" t="str">
            <v>690</v>
          </cell>
          <cell r="B132" t="str">
            <v>212</v>
          </cell>
        </row>
        <row r="133">
          <cell r="A133" t="str">
            <v>694</v>
          </cell>
          <cell r="B133" t="str">
            <v>213</v>
          </cell>
        </row>
        <row r="134">
          <cell r="A134" t="str">
            <v>695</v>
          </cell>
          <cell r="B134" t="str">
            <v>214</v>
          </cell>
        </row>
        <row r="135">
          <cell r="A135" t="str">
            <v>696</v>
          </cell>
          <cell r="B135" t="str">
            <v>215</v>
          </cell>
        </row>
        <row r="136">
          <cell r="A136" t="str">
            <v>697</v>
          </cell>
          <cell r="B136" t="str">
            <v>216</v>
          </cell>
        </row>
        <row r="137">
          <cell r="B137" t="str">
            <v>217</v>
          </cell>
        </row>
        <row r="138">
          <cell r="B138" t="str">
            <v>218</v>
          </cell>
        </row>
        <row r="139">
          <cell r="B139" t="str">
            <v>219</v>
          </cell>
        </row>
        <row r="140">
          <cell r="B140" t="str">
            <v>220</v>
          </cell>
        </row>
        <row r="141">
          <cell r="B141" t="str">
            <v>221</v>
          </cell>
        </row>
        <row r="142">
          <cell r="B142" t="str">
            <v>222</v>
          </cell>
        </row>
        <row r="143">
          <cell r="B143" t="str">
            <v>223</v>
          </cell>
        </row>
        <row r="144">
          <cell r="B144" t="str">
            <v>224</v>
          </cell>
        </row>
        <row r="145">
          <cell r="B145" t="str">
            <v>400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1NK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ЯНВАРЬ"/>
      <sheetName val="PP&amp;E mvt for 2003"/>
      <sheetName val="Нефть"/>
      <sheetName val="FP20DB (3)"/>
      <sheetName val="Курс валют"/>
      <sheetName val="АЗФ"/>
      <sheetName val="АК"/>
      <sheetName val="Актюбе"/>
      <sheetName val="ССГ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1NK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ЯНВАРЬ"/>
      <sheetName val="PP&amp;E mvt for 2003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Добыча нефти4"/>
      <sheetName val="ЦентрЗатр"/>
      <sheetName val="ЕдИзм"/>
      <sheetName val="Предпр"/>
      <sheetName val="Форма 4 кап.зат-ты (2)"/>
      <sheetName val="Статьи"/>
      <sheetName val="2006 AJE RJE"/>
      <sheetName val="2.2 ОтклОТМ"/>
      <sheetName val="1.3.2 ОТМ"/>
      <sheetName val="FES"/>
      <sheetName val="H3.100 Rollforward"/>
      <sheetName val="Налоги"/>
      <sheetName val="свод"/>
      <sheetName val="группа"/>
      <sheetName val="INSTRUCTIONS"/>
      <sheetName val="Б.мчас (П)"/>
      <sheetName val="SMSTemp"/>
      <sheetName val="ДД"/>
      <sheetName val="Март"/>
      <sheetName val="Сентябрь"/>
      <sheetName val="Квартал"/>
      <sheetName val="Декабрь"/>
      <sheetName val="Ноябрь"/>
      <sheetName val="ATI"/>
      <sheetName val="7.1"/>
      <sheetName val="Precios"/>
      <sheetName val="из сем"/>
      <sheetName val="US Dollar 2003"/>
      <sheetName val="SDR 2003"/>
      <sheetName val="Captions"/>
      <sheetName val="form"/>
      <sheetName val="Info"/>
      <sheetName val="#ССЫЛКА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Input"/>
      <sheetName val="Anlagevermögen"/>
      <sheetName val="Control Settings"/>
      <sheetName val="поставка сравн13"/>
      <sheetName val="Budget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одержание"/>
      <sheetName val="7НК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Comp06"/>
      <sheetName val="11"/>
      <sheetName val="6НК-cт."/>
      <sheetName val="Interco payables&amp;receivables"/>
      <sheetName val="Инв.вл"/>
      <sheetName val="факт 2005 г."/>
      <sheetName val="д.7.001"/>
      <sheetName val="свод грузоотпр."/>
      <sheetName val="Курс"/>
      <sheetName val="Inputs"/>
      <sheetName val="ОборБалФормОтч"/>
      <sheetName val="ТитулЛистОтч"/>
      <sheetName val="Production_ref_Q4"/>
      <sheetName val="Sales-COS"/>
      <sheetName val="Financial ratios А3"/>
      <sheetName val="2_2 ОтклОТМ"/>
      <sheetName val="1_3_2 ОТМ"/>
      <sheetName val="I. Прогноз доходов"/>
      <sheetName val="Лист3"/>
      <sheetName val="GTM BK"/>
      <sheetName val="Const"/>
      <sheetName val="Dep_OpEx"/>
      <sheetName val="Consolidator Inputs"/>
      <sheetName val="Auxilliary_Info"/>
      <sheetName val="Sheet1"/>
      <sheetName val="TOC"/>
      <sheetName val="NPV"/>
      <sheetName val="План произв-ва (мес.) (бюджет)"/>
      <sheetName val="Итоговая таблица"/>
      <sheetName val="Расчет2000Прямой"/>
      <sheetName val="Собственный капитал"/>
      <sheetName val="без НДС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5R"/>
      <sheetName val="KreПК"/>
      <sheetName val="Пр 41"/>
      <sheetName val="Russia Print Version"/>
      <sheetName val="U2 775 - COGS comparison per su"/>
      <sheetName val="finbal10"/>
      <sheetName val="12НК"/>
      <sheetName val="3НК"/>
      <sheetName val="KCC"/>
      <sheetName val="Данные"/>
      <sheetName val="П"/>
      <sheetName val="calc"/>
      <sheetName val="2008 ГСМ"/>
      <sheetName val="Плата за загрязнение "/>
      <sheetName val="Типограф"/>
      <sheetName val="IS"/>
      <sheetName val="2кв."/>
      <sheetName val="ОТиТБ"/>
      <sheetName val="Non-Statistical Sampling Master"/>
      <sheetName val="Global Data"/>
      <sheetName val="A-20"/>
      <sheetName val="канц"/>
      <sheetName val="Апрель"/>
      <sheetName val="Июль"/>
      <sheetName val="Июнь"/>
      <sheetName val="факс(2005-20гг.)"/>
      <sheetName val="1 (2)"/>
      <sheetName val="ППД"/>
      <sheetName val="2в"/>
      <sheetName val="общ-нефт"/>
      <sheetName val="Hidden"/>
      <sheetName val="ОТЧЕТ КТЖ 01.01.09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O.500 Property Tax"/>
      <sheetName val="Блоки"/>
      <sheetName val="_ССЫЛКА"/>
      <sheetName val="Справочник"/>
      <sheetName val="I KEY INFORMATION"/>
      <sheetName val="почтов.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Common"/>
      <sheetName val="OPEX&amp;FIN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Securities"/>
      <sheetName val="Cash flows - PBC"/>
      <sheetName val="FA register"/>
      <sheetName val="исп.см."/>
      <sheetName val="L&amp;E"/>
      <sheetName val="ВСДС_1 (MAIN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ЦентрЗатр"/>
      <sheetName val="Добыча нефти4"/>
      <sheetName val="form"/>
      <sheetName val="группа"/>
      <sheetName val="GAAP TB 31.12.01  detail p&amp;l"/>
      <sheetName val="курсы"/>
      <sheetName val="Добыча_нефти41"/>
      <sheetName val="Добыча_нефти4"/>
      <sheetName val="Добыча_нефти42"/>
      <sheetName val="ЯНВАРЬ"/>
      <sheetName val="Добычанефти4"/>
      <sheetName val="поставкасравн13"/>
      <sheetName val="XREF"/>
      <sheetName val="АПК реформа"/>
      <sheetName val="Movements"/>
      <sheetName val="из сем"/>
      <sheetName val="Б.мчас (П)"/>
      <sheetName val="свод"/>
      <sheetName val="calc"/>
      <sheetName val="PP&amp;E mvt for 2003"/>
      <sheetName val="2008 ГСМ"/>
      <sheetName val="Плата за загрязнение "/>
      <sheetName val="Типограф"/>
      <sheetName val="IS"/>
      <sheetName val="База"/>
      <sheetName val="Hidden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поставка сравн13"/>
      <sheetName val="факс(2005-20гг.)"/>
      <sheetName val="ОТЧЕТ КТЖ 01.01.09"/>
      <sheetName val="F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Служебный ФКРБ"/>
      <sheetName val="Источник финансирования"/>
      <sheetName val="Способ закупки"/>
      <sheetName val="Тип пункта плана"/>
      <sheetName val="Содержание"/>
      <sheetName val="Макро"/>
      <sheetName val="Собственный капитал"/>
      <sheetName val="Гр5(о)"/>
      <sheetName val="$ IS"/>
      <sheetName val="7"/>
      <sheetName val="10"/>
      <sheetName val="1"/>
      <sheetName val="ЕдИзм"/>
      <sheetName val="Предпр"/>
      <sheetName val="УПРАВЛЕНИЕ11"/>
      <sheetName val="Disclosure"/>
      <sheetName val="класс"/>
      <sheetName val="прил№10"/>
      <sheetName val="1 (2)"/>
      <sheetName val="ППД"/>
      <sheetName val="2в"/>
      <sheetName val="общ-нефт"/>
      <sheetName val="Budget"/>
      <sheetName val="2.2 ОтклОТМ"/>
      <sheetName val="1.3.2 ОТМ"/>
      <sheetName val="Cost 99v98"/>
      <sheetName val="cant sim"/>
      <sheetName val="PYTB"/>
      <sheetName val="XLR_NoRangeSheet"/>
      <sheetName val="Production_Ref Q-1-3"/>
      <sheetName val="Production_ref_Q4"/>
      <sheetName val="1NK"/>
      <sheetName val="фот пп2000разбивка"/>
      <sheetName val="ЗАО_н.ит"/>
      <sheetName val="#ССЫЛКА"/>
      <sheetName val="ЗАО_мес"/>
      <sheetName val="Sales-COS"/>
      <sheetName val="Financial ratios А3"/>
      <sheetName val="2_2 ОтклОТМ"/>
      <sheetName val="1_3_2 ОТМ"/>
      <sheetName val="U2 775 - COGS comparison per su"/>
      <sheetName val="SMSTemp"/>
      <sheetName val="I. Прогноз доходов"/>
      <sheetName val="O.500 Property Tax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4"/>
      <sheetName val="Analytics"/>
      <sheetName val="FA Movement Kyrg"/>
      <sheetName val="Reference"/>
      <sheetName val="Anlagevermögen"/>
      <sheetName val="Pbs_Wbs_ATC"/>
      <sheetName val="перевозки"/>
      <sheetName val="Non-Statistical Sampling Master"/>
      <sheetName val="Global Data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H3.100 Rollforward"/>
      <sheetName val="Налоги"/>
      <sheetName val="Capex"/>
      <sheetName val="Kolommen_balans"/>
      <sheetName val="SA Procedures"/>
      <sheetName val="Пр 41"/>
      <sheetName val="5R"/>
      <sheetName val="9"/>
      <sheetName val="L-1"/>
      <sheetName val="ввод-вывод ОС авг2004- 2005"/>
      <sheetName val="ОборБалФормОтч"/>
      <sheetName val="ТитулЛистОтч"/>
      <sheetName val="Graph"/>
      <sheetName val="Movement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Бюджет тек. затрат"/>
      <sheetName val="Cashflow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Спр. раб."/>
      <sheetName val="Russia Print Version"/>
      <sheetName val="finbal10"/>
      <sheetName val="12НК"/>
      <sheetName val="3НК"/>
      <sheetName val="7НК"/>
      <sheetName val="KCC"/>
      <sheetName val="Данные"/>
      <sheetName val="П"/>
      <sheetName val="2кв."/>
      <sheetName val="ОТиТБ"/>
      <sheetName val="A-20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11"/>
      <sheetName val="6НК-cт."/>
      <sheetName val="Interco payables&amp;receivables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K-800 Imp. test"/>
      <sheetName val="FA register"/>
      <sheetName val="коммун."/>
      <sheetName val="Добыча_нефти44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из_сем3"/>
      <sheetName val="Б_мчас_(П)1"/>
      <sheetName val="PP&amp;E_mvt_for_20031"/>
      <sheetName val="2008_ГСМ1"/>
      <sheetName val="Плата_за_загрязнение_1"/>
      <sheetName val="факс(2005-20гг_)1"/>
      <sheetName val="поставка_сравн131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_(2)"/>
      <sheetName val="2_2_ОтклОТМ"/>
      <sheetName val="1_3_2_ОТМ"/>
      <sheetName val="Cost_99v98"/>
      <sheetName val="cant_sim"/>
      <sheetName val="Production_Ref_Q-1-3"/>
      <sheetName val="фот_пп2000разбивка"/>
      <sheetName val="ЗАО_н_ит"/>
      <sheetName val="Financial_ratios_А3"/>
      <sheetName val="2_2_ОтклОТМ1"/>
      <sheetName val="1_3_2_ОТМ1"/>
      <sheetName val="U2_775_-_COGS_comparison_per_su"/>
      <sheetName val="I__Прогноз_доходов"/>
      <sheetName val="O_500_Property_Tax"/>
      <sheetName val="форма_3_смета_затрат"/>
      <sheetName val="$_IS"/>
      <sheetName val="Собственный_капитал"/>
      <sheetName val="Авансы_уплач,деньги_в_регионах"/>
      <sheetName val="Авансы_уплач,деньги_в_регионах,"/>
      <sheetName val="PLтв_-_Б"/>
      <sheetName val="Спр__раб_"/>
      <sheetName val="US_Dollar_20033"/>
      <sheetName val="SDR_20033"/>
      <sheetName val="Control_Settings"/>
      <sheetName val="GTM_BK"/>
      <sheetName val="Consolidator_Inputs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2кв_"/>
      <sheetName val="Non-Statistical_Sampling_Master"/>
      <sheetName val="Global_Data"/>
      <sheetName val="H3_100_Rollforward"/>
      <sheetName val="MACRO2_XLM"/>
      <sheetName val="U-ZR_AT1_XLS"/>
      <sheetName val="ТД РАП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I_KEY_INFORMATION"/>
      <sheetName val="почтов_"/>
      <sheetName val="6НК-cт_"/>
      <sheetName val="Interco_payables&amp;receivables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коммун_"/>
      <sheetName val="Бюджет_тек__затрат"/>
      <sheetName val="K-800_Imp__test"/>
      <sheetName val="FA_register"/>
      <sheetName val="не_удалять!"/>
      <sheetName val="заявка_на_произ"/>
      <sheetName val="Служебный ФК_x0005__x0000_"/>
      <sheetName val="Securities"/>
      <sheetName val="ГМ "/>
      <sheetName val="Loaded"/>
      <sheetName val="6НК簀⽕쐀⽕"/>
      <sheetName val="6НКԯ_x0000_缀_x0000_"/>
      <sheetName val="Служебный ФК_x0000__x0000_"/>
      <sheetName val="6НК_x0007__x001c__x0009__x000d_"/>
      <sheetName val="_x0000__x000e__x0000__x000a__x0000__x0008__x0000__x000a__x0000__x000b__x0000__x0010__x0000__x0007_"/>
      <sheetName val="6НК_x0007__x001c_ _x000d_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из_сем4"/>
      <sheetName val="Б_мчас_(П)2"/>
      <sheetName val="PP&amp;E_mvt_for_20032"/>
      <sheetName val="2008_ГСМ2"/>
      <sheetName val="Плата_за_загрязнение_2"/>
      <sheetName val="факс(2005-20гг_)2"/>
      <sheetName val="поставка_сравн132"/>
      <sheetName val="форма_3_смета_затрат1"/>
      <sheetName val="1_(2)1"/>
      <sheetName val="2_2_ОтклОТМ2"/>
      <sheetName val="1_3_2_ОТМ2"/>
      <sheetName val="Cost_99v981"/>
      <sheetName val="cant_sim1"/>
      <sheetName val="Production_Ref_Q-1-31"/>
      <sheetName val="фот_пп2000разбивка1"/>
      <sheetName val="ЗАО_н_ит1"/>
      <sheetName val="Financial_ratios_А31"/>
      <sheetName val="2_2_ОтклОТМ3"/>
      <sheetName val="1_3_2_ОТМ3"/>
      <sheetName val="U2_775_-_COGS_comparison_per_s1"/>
      <sheetName val="I__Прогноз_доходов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Авансы_уплач,деньги_в_регионах1"/>
      <sheetName val="Авансы_уплач,деньги_в_регионах2"/>
      <sheetName val="PLтв_-_Б1"/>
      <sheetName val="Спр__раб_1"/>
      <sheetName val="$_IS1"/>
      <sheetName val="Собственный_капитал1"/>
      <sheetName val="K-800_Imp__test1"/>
      <sheetName val="FA_register1"/>
      <sheetName val="US_Dollar_20034"/>
      <sheetName val="SDR_20034"/>
      <sheetName val="Control_Settings1"/>
      <sheetName val="GTM_BK1"/>
      <sheetName val="Consolidator_Inputs1"/>
      <sheetName val="FP20DB_(3)1"/>
      <sheetName val="Курс_валют1"/>
      <sheetName val="Другие_расходы1"/>
      <sheetName val="Форма_4_кап_зат-ты_(2)1"/>
      <sheetName val="2006_AJE_RJE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1"/>
      <sheetName val="почтов_1"/>
      <sheetName val="6НК-cт_1"/>
      <sheetName val="Interco_payables&amp;receivables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Бюджет_тек__затрат1"/>
      <sheetName val="коммун_1"/>
      <sheetName val="Служебный_ФКРБ"/>
      <sheetName val="Источник_финансирования"/>
      <sheetName val="Способ_закупки"/>
      <sheetName val="Тип_пункта_плана"/>
      <sheetName val="ТД_РАП"/>
      <sheetName val="FA_Movement_Kyrg"/>
      <sheetName val="SA_Procedures"/>
      <sheetName val="ввод-вывод_ОС_авг2004-_2005"/>
      <sheetName val="Служебный_ФК"/>
      <sheetName val="ГМ_"/>
      <sheetName val="Служебный ФК厈-"/>
      <sheetName val="6НК0_x0000_堀-"/>
      <sheetName val="6НК0_x0000_瀀"/>
      <sheetName val="6НК0_x0000_"/>
      <sheetName val="6НК0_x0000_　Y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Служебный ФК⽄"/>
      <sheetName val="Служебный ФК⽬"/>
      <sheetName val="Служебный ФК嵔 "/>
      <sheetName val="Служебный ФК_xdd90__x0012_"/>
      <sheetName val="Служебный ФК峔("/>
      <sheetName val="FA_Movement_"/>
      <sheetName val="depreciation_testing"/>
      <sheetName val="доп_дан_"/>
      <sheetName val="FA Movement "/>
      <sheetName val="depreciation testing"/>
      <sheetName val="доп.дан."/>
      <sheetName val="Служебный ФК『"/>
      <sheetName val="Служебный ФК⿯"/>
      <sheetName val="Служебный ФКૐǪ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쀀Ø"/>
      <sheetName val="Индексы"/>
      <sheetName val="Input_Assumptions"/>
      <sheetName val="Технический"/>
      <sheetName val="исп.см."/>
      <sheetName val="L&amp;E"/>
      <sheetName val="Cash flows - PBC"/>
      <sheetName val="Служебный ФК_x0005_"/>
      <sheetName val="6НКԯ"/>
      <sheetName val="Служебный ФК"/>
      <sheetName val="6НК0"/>
      <sheetName val="Служебный ФК_x001f_"/>
      <sheetName val="Служебный ФК_x0012_"/>
      <sheetName val="6НК/_x0000_蠀"/>
      <sheetName val="6НК/_x0000_ü"/>
      <sheetName val="6НК/_x0000_£"/>
      <sheetName val="6НК/_x0000_蠀_x0008_"/>
      <sheetName val="6НК/_x0000_頀K"/>
      <sheetName val="ноябрь - декабрь"/>
      <sheetName val="Summary &amp; Variables"/>
      <sheetName val="6НК/_x0000__xd800_¹"/>
      <sheetName val="[form.xls]6НК/_x0000_쀀"/>
      <sheetName val="[form.xls]6НК/_x0000_栀)"/>
      <sheetName val="[form.xls]6НК/_x0000_瀀à"/>
      <sheetName val="[form.xls]6НК/_x0000_⠀´"/>
      <sheetName val="[form.xls]6НК/_x0000_ࠀµ"/>
      <sheetName val="[form.xls]6НК/_x0000_쀀Ø"/>
      <sheetName val="[form.xls]6НК/_x0000_蠀"/>
      <sheetName val="[form.xls]6НК/_x0000_ü"/>
      <sheetName val="[form.xls]6НК/_x0000_£"/>
      <sheetName val="[form.xls]6НК/_x0000_蠀_x0008_"/>
      <sheetName val="[form.xls]6НК/_x0000_頀K"/>
      <sheetName val="[form.xls]6НК/_x0000__xd800_¹"/>
      <sheetName val="[form.xls][form.xls]6НК/_x0000_쀀"/>
      <sheetName val="[form.xls][form.xls]6НК/_x0000_栀)"/>
      <sheetName val="[form.xls][form.xls]6НК/_x0000_瀀à"/>
      <sheetName val="[form.xls][form.xls]6НК/_x0000_⠀´"/>
      <sheetName val="[form.xls][form.xls]6НК/_x0000_ࠀµ"/>
      <sheetName val="[form.xls][form.xls]6НК/_x0000_쀀Ø"/>
      <sheetName val="[form.xls][form.xls]6НК/_x0000_蠀"/>
      <sheetName val="[form.xls][form.xls]6НК/_x0000_ü"/>
      <sheetName val="[form.xls][form.xls]6НК/_x0000_£"/>
      <sheetName val="[form.xls][form.xls]6НК/_x0000_蠀_x0008_"/>
      <sheetName val="[form.xls][form.xls]6НК/_x0000_頀K"/>
      <sheetName val="[form.xls][form.xls]6НК/_x0000__xd800_¹"/>
      <sheetName val="полугодие"/>
      <sheetName val="Вып.П.П."/>
      <sheetName val="кварталы"/>
      <sheetName val="план"/>
      <sheetName val="Россия-экспорт"/>
      <sheetName val="бартер"/>
      <sheetName val=" По скв"/>
      <sheetName val="Программа(М)"/>
      <sheetName val="6НК퐀ᵝഀ놃"/>
      <sheetName val="6НК≟ഀﲃ"/>
      <sheetName val="6НК/_x0000_�¹"/>
      <sheetName val="6НК/_x0000_렀£"/>
      <sheetName val="[form.xls]6НК/_x0000_렀£"/>
      <sheetName val="БРК УЖ"/>
      <sheetName val="БРК ЮКО свод"/>
      <sheetName val="Сбер 1450"/>
      <sheetName val="Сбер 1300"/>
      <sheetName val="Сбер 2500"/>
      <sheetName val="Сбер 3750"/>
      <sheetName val="КР з.ч"/>
      <sheetName val="План_произв-в_x0006__x000c__x0007__x000f__x0010__x0011__x0007__x0007_贰΢ǅ_x0000_Ā_x0000__x0000__x0000__x0000_"/>
      <sheetName val="Служебный ФК悤_x001d_"/>
      <sheetName val="Служебный ФК?_x001f_"/>
      <sheetName val="Служебный ФК?_x0012_"/>
      <sheetName val="6НК/"/>
      <sheetName val="[form.xls]6НК/"/>
      <sheetName val="[form.xls][form.xls]6НК/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Precios"/>
      <sheetName val="Исх.данные"/>
      <sheetName val="распределение модели"/>
      <sheetName val="цеховые"/>
      <sheetName val="misc"/>
      <sheetName val="-расчет налогов от ФОТ  на 2014"/>
      <sheetName val="Форма3.6"/>
      <sheetName val="MetaData"/>
      <sheetName val="fish"/>
      <sheetName val="16.12"/>
      <sheetName val="ЛСЦ начисленное на 31.12.08"/>
      <sheetName val="ЛЛизинг начис. на 31.12.08"/>
      <sheetName val="ВОЛС"/>
      <sheetName val="Keys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-расчет_налогов_от_ФОТ__на_2014"/>
      <sheetName val="Форма3_6"/>
      <sheetName val="6 NK"/>
      <sheetName val="1кв. "/>
      <sheetName val="замер"/>
      <sheetName val="78"/>
      <sheetName val="PM-TE"/>
      <sheetName val="Test"/>
      <sheetName val="Setting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PIT&amp;PP(2)"/>
      <sheetName val="Links"/>
      <sheetName val="Production_analysis"/>
      <sheetName val="N"/>
      <sheetName val="breakdown"/>
      <sheetName val="P&amp;L"/>
      <sheetName val="Provisions"/>
      <sheetName val="FA depreciation"/>
      <sheetName val="Profiles"/>
      <sheetName val="Wells"/>
      <sheetName val="InputTI"/>
      <sheetName val="153541"/>
      <sheetName val="CD-실적"/>
      <sheetName val="Additions_Disposals"/>
      <sheetName val="без НДС"/>
      <sheetName val="6НК吀ᥢഀ榃"/>
      <sheetName val="[form.xls]6НК/_x0000_�¹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из_сем5"/>
      <sheetName val="US_Dollar_20035"/>
      <sheetName val="SDR_20035"/>
      <sheetName val="Control_Settings2"/>
      <sheetName val="GTM_BK2"/>
      <sheetName val="2_2_ОтклОТМ4"/>
      <sheetName val="1_3_2_ОТМ4"/>
      <sheetName val="Cost_99v982"/>
      <sheetName val="cant_sim2"/>
      <sheetName val="фот_пп2000разбивка2"/>
      <sheetName val="Production_Ref_Q-1-32"/>
      <sheetName val="ЗАО_н_ит2"/>
      <sheetName val="FP20DB_(3)2"/>
      <sheetName val="Курс_валют2"/>
      <sheetName val="Другие_расходы2"/>
      <sheetName val="Форма_4_кап_зат-ты_(2)2"/>
      <sheetName val="2006_AJE_RJE2"/>
      <sheetName val="стр_245_(2)2"/>
      <sheetName val="Сдача_2"/>
      <sheetName val="МО_00122"/>
      <sheetName val="14_1_2_2_(Услуги_связи)2"/>
      <sheetName val="13_NGDO2"/>
      <sheetName val="__2_3_22"/>
      <sheetName val="12_из_57_АЗС2"/>
      <sheetName val="постоянные_затраты2"/>
      <sheetName val="Consolidator_Inputs2"/>
      <sheetName val="7_12"/>
      <sheetName val="Пр_412"/>
      <sheetName val="Russia_Print_Version2"/>
      <sheetName val="U2_775_-_COGS_comparison_per_s2"/>
      <sheetName val="I__Прогноз_доходов2"/>
      <sheetName val="Financial_ratios_А32"/>
      <sheetName val="2_2_ОтклОТМ5"/>
      <sheetName val="1_3_2_ОТМ5"/>
      <sheetName val="Собственный_капитал2"/>
      <sheetName val="2кв_2"/>
      <sheetName val="Non-Statistical_Sampling_Maste2"/>
      <sheetName val="Global_Data2"/>
      <sheetName val="H3_100_Rollforward2"/>
      <sheetName val="MACRO2_XLM2"/>
      <sheetName val="U-ZR_AT1_XLS2"/>
      <sheetName val="План_произв-ва_(мес_)_(бюджет)2"/>
      <sheetName val="Инв_вл2"/>
      <sheetName val="факт_2005_г_2"/>
      <sheetName val="д_7_0012"/>
      <sheetName val="свод_грузоотпр_2"/>
      <sheetName val="Итоговая_таблица2"/>
      <sheetName val="SA_Procedures1"/>
      <sheetName val="ГМ_1"/>
      <sheetName val="-расчет_налогов_от_ФОТ__на_2011"/>
      <sheetName val="FA_Movement_Kyrg1"/>
      <sheetName val="ввод-вывод_ОС_авг2004-_20051"/>
      <sheetName val="Форма3_61"/>
      <sheetName val="FA_Movement_1"/>
      <sheetName val="depreciation_testing1"/>
      <sheetName val="16_12"/>
      <sheetName val="4b_-_P&amp;L_ProductLine"/>
      <sheetName val="4a_-_Revenue_ProductLine"/>
      <sheetName val="5a_-_Orders_analysis"/>
      <sheetName val="8_-_Receivables"/>
      <sheetName val="D1_-_Balances_input"/>
      <sheetName val="D3_-_DBmagn"/>
      <sheetName val="ЛСЦ_начисленное_на_31_12_08"/>
      <sheetName val="ЛЛизинг_начис__на_31_12_08"/>
      <sheetName val="исп_см_"/>
      <sheetName val="Cash_flows_-_PBC"/>
      <sheetName val="тиме"/>
      <sheetName val="Залоги c RS"/>
      <sheetName val="[form.xls][form.xls]6НК/_x0000_�¹"/>
      <sheetName val="Исх"/>
      <sheetName val="14"/>
      <sheetName val="ОПГЗ"/>
      <sheetName val="План ГЗ"/>
      <sheetName val="Вид предмета"/>
      <sheetName val="Год"/>
      <sheetName val="Месяцы"/>
      <sheetName val="ЭКРБ"/>
      <sheetName val="Фонд"/>
      <sheetName val="Project Detail Inputs"/>
      <sheetName val="ВСДС_1 (MAIN)"/>
      <sheetName val="План_произв-в_x0006__x000c__x0007__x000f__x0010__x0011__x0007__x0007_贰΢ǅ"/>
      <sheetName val="[form.xls][form.xls]6НК/_x0000_렀£"/>
      <sheetName val="I_KEY_INFORMATION2"/>
      <sheetName val="почтов_2"/>
      <sheetName val="6НК-cт_2"/>
      <sheetName val="Interco_payables&amp;receivables2"/>
      <sheetName val="Трафик_по_АУП1"/>
      <sheetName val="Трафик_по_ЦБПТО1"/>
      <sheetName val="Трафик_по_ПНУ1"/>
      <sheetName val="Трафик_по_ЖНУ1"/>
      <sheetName val="Трафик_по_ШНУ1"/>
      <sheetName val="18_1"/>
      <sheetName val="08_1"/>
      <sheetName val="11_1"/>
      <sheetName val="14_1"/>
      <sheetName val="15_1"/>
      <sheetName val="05_1"/>
      <sheetName val="09_1"/>
      <sheetName val="Затраты утил.ТБО"/>
      <sheetName val="Админ и ОPEX 2010-12гг"/>
      <sheetName val="14_1_2_2__Услуги связи_"/>
      <sheetName val="Общие данные"/>
      <sheetName val="ПАРАМ"/>
      <sheetName val="канат.прод."/>
      <sheetName val="канат_прод_"/>
      <sheetName val="ноябрь_-_декабрь"/>
      <sheetName val="Ф3"/>
      <sheetName val="4НК"/>
      <sheetName val="LTM"/>
      <sheetName val="CREDIT STATS"/>
      <sheetName val="DropZone"/>
      <sheetName val="Analitics"/>
      <sheetName val="Test of FA Installation"/>
      <sheetName val="Additions"/>
      <sheetName val="Расчет объема СУИБ"/>
      <sheetName val="Энергия"/>
      <sheetName val="FS-97"/>
      <sheetName val="всп"/>
      <sheetName val="Staff"/>
      <sheetName val="Пром1"/>
      <sheetName val="Ural med"/>
      <sheetName val="НДПИ"/>
      <sheetName val="CONB001A_010_30"/>
      <sheetName val="Store"/>
      <sheetName val="КС 2018"/>
      <sheetName val="Lists"/>
      <sheetName val="Коэфф"/>
      <sheetName val="98-02E&amp;PSUM"/>
      <sheetName val="Input TI"/>
      <sheetName val="3.ФОТ"/>
      <sheetName val="4.Налоги"/>
      <sheetName val="Конс "/>
      <sheetName val="6НК쌊 /_x0000_"/>
      <sheetName val="Актив(1)"/>
      <sheetName val="Служебный ФК _x0000_"/>
      <sheetName val="6НК  _x0009__x000d_"/>
      <sheetName val="_x0000_ _x0000__x000a__x0000_ _x0000__x000a__x0000_ _x0000_ _x0000_ "/>
      <sheetName val="Служебный ФК恔 "/>
      <sheetName val="Служебный ФК "/>
      <sheetName val="Служебный ФК  "/>
      <sheetName val="6НК   _x000d_"/>
      <sheetName val="6НК/_x0000_蠀 "/>
      <sheetName val="[form.xls]6НК/_x0000_蠀 "/>
      <sheetName val="Служебный ФК "/>
      <sheetName val="6НК/_x0000_ ¹"/>
      <sheetName val="[form.xls][form.xls]6НК/_x0000_蠀 "/>
      <sheetName val="Индексы перероценки"/>
      <sheetName val="6НК/_x0000_ó"/>
      <sheetName val="Конфигурация МАКРО"/>
      <sheetName val="Product Assumptions"/>
      <sheetName val="ConsumptionPerUnit"/>
      <sheetName val="14.1.8.11.(Прочие)"/>
      <sheetName val="Все виды материалов D`1-18"/>
      <sheetName val="01-45"/>
      <sheetName val="b-4"/>
      <sheetName val="Sheet3"/>
      <sheetName val="6НК쌊 /"/>
      <sheetName val="ожид ФОТ_2010_форма1"/>
      <sheetName val="свод ФОТ"/>
      <sheetName val="расчет премии за 4 кв_12г"/>
      <sheetName val="ФОТ_2013 (2)"/>
      <sheetName val="Ком услуги аренды"/>
      <sheetName val="СВОД по НД расх"/>
      <sheetName val="Свод Мат по Тр 2012"/>
      <sheetName val="февраль"/>
      <sheetName val="VI REVENUE OOD"/>
      <sheetName val="IIb P&amp;L short"/>
      <sheetName val="IV REVENUE ROOMS"/>
      <sheetName val="IV REVENUE  F&amp;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/>
      <sheetData sheetId="448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/>
      <sheetData sheetId="809"/>
      <sheetData sheetId="810" refreshError="1"/>
      <sheetData sheetId="811"/>
      <sheetData sheetId="812" refreshError="1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 refreshError="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/>
      <sheetData sheetId="887" refreshError="1"/>
      <sheetData sheetId="888" refreshError="1"/>
      <sheetData sheetId="889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/>
      <sheetData sheetId="912"/>
      <sheetData sheetId="913"/>
      <sheetData sheetId="914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 refreshError="1"/>
      <sheetData sheetId="955" refreshError="1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СписокТЭП"/>
      <sheetName val="ЯНВАРЬ"/>
      <sheetName val="База"/>
      <sheetName val="PP&amp;E mvt for 2003"/>
      <sheetName val="Собственный капитал"/>
      <sheetName val="стр.245 (2)"/>
      <sheetName val="SETUP"/>
      <sheetName val="Преискурант"/>
      <sheetName val="Добыча нефти4"/>
      <sheetName val="ОборБалФормОтч"/>
      <sheetName val="ТитулЛистОтч"/>
      <sheetName val="2008 ГСМ"/>
      <sheetName val="канц"/>
      <sheetName val="Плата за загрязнение "/>
      <sheetName val="Типограф"/>
      <sheetName val="L-1"/>
      <sheetName val="ввод-вывод ОС авг2004- 2005"/>
      <sheetName val="поставка сравн13"/>
      <sheetName val="Б.мчас (П)"/>
      <sheetName val="1 вариант  2009 "/>
      <sheetName val="XREF"/>
      <sheetName val="FES"/>
      <sheetName val="из сем"/>
      <sheetName val="Instructions"/>
      <sheetName val="US Dollar 2003"/>
      <sheetName val="SDR 2003"/>
      <sheetName val="1NK"/>
      <sheetName val="Captions"/>
      <sheetName val="form"/>
      <sheetName val="Info"/>
      <sheetName val="#ССЫЛКА"/>
      <sheetName val="Пр2"/>
      <sheetName val="Anlagevermögen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Movements"/>
      <sheetName val="АПК реформа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12 из 57 АЗС"/>
      <sheetName val="Авансы-1"/>
      <sheetName val="постоянные затраты"/>
      <sheetName val="Бюджет"/>
      <sheetName val="Пок"/>
      <sheetName val="Financial ratios А3"/>
      <sheetName val="2_2 ОтклОТМ"/>
      <sheetName val="1_3_2 ОТМ"/>
      <sheetName val="I. Прогноз доходов"/>
      <sheetName val="свод"/>
      <sheetName val="H3.100 Rollforward"/>
      <sheetName val="Налоги"/>
      <sheetName val="calc"/>
      <sheetName val="Capex"/>
      <sheetName val="Kolommen_balans"/>
      <sheetName val="SA Procedures"/>
      <sheetName val="Пр 41"/>
      <sheetName val="5R"/>
      <sheetName val="Production_ref_Q4"/>
      <sheetName val="Sales-COS"/>
      <sheetName val="U2 775 - COGS comparison per su"/>
      <sheetName val="Analytics"/>
      <sheetName val="FA Movement Kyrg"/>
      <sheetName val="Reference"/>
      <sheetName val="Список документов"/>
      <sheetName val="перевозки"/>
      <sheetName val="9"/>
      <sheetName val="IS"/>
      <sheetName val="Hidden"/>
      <sheetName val="ОТЧЕТ КТЖ 01.01.09"/>
      <sheetName val="ОТиТБ"/>
      <sheetName val="Graph"/>
      <sheetName val="д.7.001"/>
      <sheetName val="-расчет налогов от ФОТ  на 2014"/>
      <sheetName val="misc"/>
      <sheetName val="Pbs_Wbs_ATC"/>
      <sheetName val="Non-Statistical Sampling Master"/>
      <sheetName val="Global Data"/>
      <sheetName val="SMSTemp"/>
      <sheetName val="GAAP TB 30.09.01  detail p&amp;l"/>
      <sheetName val="УПРАВЛЕНИЕ11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Лист2"/>
      <sheetName val="Форма3.6"/>
      <sheetName val="FA Movement "/>
      <sheetName val="depreciation testing"/>
      <sheetName val="исп.см."/>
      <sheetName val="L&amp;E"/>
      <sheetName val="Cash flows - PBC"/>
      <sheetName val="FA regist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бит"/>
      <sheetName val="из сем"/>
      <sheetName val="ремонт 25"/>
      <sheetName val="Форма2"/>
      <sheetName val="потр"/>
      <sheetName val="СН"/>
      <sheetName val="Добыча нефти4"/>
      <sheetName val="поставка сравн13"/>
      <sheetName val="Изменяемые данные"/>
      <sheetName val="справка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Осн"/>
      <sheetName val="группа"/>
      <sheetName val="Пр2"/>
      <sheetName val="факт 2005 г."/>
      <sheetName val="Ввод"/>
      <sheetName val="Форма1"/>
      <sheetName val="List of values"/>
      <sheetName val="Water trucking 2005"/>
      <sheetName val="Добычанефти4"/>
      <sheetName val="поставкасравн13"/>
      <sheetName val="факс(2005-20гг.)"/>
      <sheetName val="t0_name"/>
      <sheetName val="данн"/>
      <sheetName val="PP&amp;E mvt for 2003"/>
      <sheetName val="дебит на 31 06 05"/>
      <sheetName val="ЦентрЗатр"/>
      <sheetName val="ЕдИзм"/>
      <sheetName val="Предпр"/>
      <sheetName val="Лист 1"/>
      <sheetName val="мат расходы"/>
      <sheetName val="Hidden"/>
      <sheetName val="11"/>
      <sheetName val="Info"/>
      <sheetName val="ECM_PP"/>
      <sheetName val="Исход"/>
      <sheetName val="Нефть"/>
      <sheetName val="L-1"/>
      <sheetName val="FES"/>
      <sheetName val="цеховые"/>
      <sheetName val="ГПЗ_ПОСД_Способ закупок"/>
      <sheetName val="ОР"/>
      <sheetName val="всп"/>
      <sheetName val="ОТиТБ"/>
      <sheetName val="план07"/>
      <sheetName val="MS"/>
      <sheetName val="Общие данные"/>
      <sheetName val="График освоения"/>
      <sheetName val="Амортизация"/>
      <sheetName val="Затраты"/>
      <sheetName val="Налоги"/>
      <sheetName val="Доходы"/>
      <sheetName val="Прибыль"/>
      <sheetName val="Займы"/>
      <sheetName val="Потоки"/>
      <sheetName val="NPV "/>
      <sheetName val="Sheet1"/>
      <sheetName val="Combined TS_EP KMG_3m 2009"/>
      <sheetName val="SMSTemp"/>
      <sheetName val="TB"/>
      <sheetName val="PR CN"/>
      <sheetName val="H3.100 Rollforward"/>
      <sheetName val="GAAP TB 31.12.01  detail p&amp;l"/>
      <sheetName val="K_760"/>
      <sheetName val="База"/>
      <sheetName val="ОборБалФормОтч"/>
      <sheetName val="ТитулЛистОтч"/>
      <sheetName val="Пр3"/>
      <sheetName val="KACHAR-201"/>
      <sheetName val="З"/>
      <sheetName val="ПФ-RUR"/>
      <sheetName val="кредиты-USD"/>
      <sheetName val="кредиты-KZT"/>
      <sheetName val="ПФ-USD"/>
      <sheetName val="ПФ-EUR"/>
      <sheetName val="аккредитивы"/>
      <sheetName val="ГТМ"/>
      <sheetName val="K_320_RFD_Emba_rev"/>
      <sheetName val="C1-a 300 Conf-3M"/>
      <sheetName val="Balance Sheet"/>
      <sheetName val="СПгнг"/>
      <sheetName val="UNITPRICES"/>
      <sheetName val="July_03_Pg8"/>
      <sheetName val="3НК"/>
      <sheetName val="Control"/>
      <sheetName val="исп.см."/>
      <sheetName val="Лист4"/>
      <sheetName val="Б.мчас (П)"/>
      <sheetName val="Лист1"/>
      <sheetName val="из_сем"/>
      <sheetName val="Добыча_нефти4"/>
      <sheetName val="поставка_сравн13"/>
      <sheetName val="факт_2005_г_"/>
      <sheetName val="Изменяемые_данные"/>
      <sheetName val="List_of_values"/>
      <sheetName val="Water_trucking_2005"/>
      <sheetName val="факс(2005-20гг_)"/>
      <sheetName val="PP&amp;E_mvt_for_2003"/>
      <sheetName val="дебит_на_31_06_05"/>
      <sheetName val="Лист_1"/>
      <sheetName val="мат_расходы"/>
      <sheetName val="ремонт_25"/>
      <sheetName val="Combined_TS_EP_KMG_3m_2009"/>
      <sheetName val="PR_CN"/>
      <sheetName val="H3_100_Rollforward"/>
      <sheetName val="GAAP_TB_31_12_01__detail_p&amp;l"/>
      <sheetName val="C1-a_300_Conf-3M"/>
      <sheetName val="Balance_Sheet"/>
      <sheetName val="ГПЗ_ПОСД_Способ_закупок"/>
      <sheetName val="12НК"/>
      <sheetName val="XREF"/>
      <sheetName val="2.2 ОтклОТМ"/>
      <sheetName val="1.3.2 ОТМ"/>
      <sheetName val="1NK"/>
      <sheetName val="Production_Ref Q-1-3"/>
      <sheetName val="Capex"/>
      <sheetName val="ЛСЦ начисленное на 31.12.08"/>
      <sheetName val="ЛЛизинг начис. на 31.12.08"/>
      <sheetName val="GAAP TB 30.09.01  detail p&amp;l"/>
      <sheetName val="ДС МЗК"/>
      <sheetName val="Книга1"/>
      <sheetName val="из_сем1"/>
      <sheetName val="Добыча_нефти41"/>
      <sheetName val="поставка_сравн131"/>
      <sheetName val="факт_2005_г_1"/>
      <sheetName val="Изменяемые_данные1"/>
      <sheetName val="List_of_values1"/>
      <sheetName val="Water_trucking_20051"/>
      <sheetName val="факс(2005-20гг_)1"/>
      <sheetName val="PP&amp;E_mvt_for_20031"/>
      <sheetName val="дебит_на_31_06_051"/>
      <sheetName val="Лист_11"/>
      <sheetName val="мат_расходы1"/>
      <sheetName val="ремонт_251"/>
      <sheetName val="Combined_TS_EP_KMG_3m_20091"/>
      <sheetName val="PR_CN1"/>
      <sheetName val="H3_100_Rollforward1"/>
      <sheetName val="GAAP_TB_31_12_01__detail_p&amp;l1"/>
      <sheetName val="C1-a_300_Conf-3M1"/>
      <sheetName val="Balance_Sheet1"/>
      <sheetName val="ГПЗ_ПОСД_Способ_закупок1"/>
      <sheetName val="Б_мчас_(П)"/>
      <sheetName val="исп_см_"/>
      <sheetName val="Общие_данные"/>
      <sheetName val="График_освоения"/>
      <sheetName val="NPV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>
        <row r="2">
          <cell r="A2" t="str">
            <v>A B Commerce ТОО</v>
          </cell>
        </row>
      </sheetData>
      <sheetData sheetId="99">
        <row r="2">
          <cell r="A2" t="str">
            <v>A B Commerce ТОО</v>
          </cell>
        </row>
      </sheetData>
      <sheetData sheetId="100">
        <row r="2">
          <cell r="A2" t="str">
            <v>A B Commerce ТОО</v>
          </cell>
        </row>
      </sheetData>
      <sheetData sheetId="101">
        <row r="2">
          <cell r="A2" t="str">
            <v>A B Commerce ТОО</v>
          </cell>
        </row>
      </sheetData>
      <sheetData sheetId="102">
        <row r="2">
          <cell r="A2" t="str">
            <v>A B Commerce ТОО</v>
          </cell>
        </row>
      </sheetData>
      <sheetData sheetId="103">
        <row r="2">
          <cell r="A2" t="str">
            <v>A B Commerce ТОО</v>
          </cell>
        </row>
      </sheetData>
      <sheetData sheetId="104">
        <row r="2">
          <cell r="A2" t="str">
            <v>A B Commerce ТОО</v>
          </cell>
        </row>
      </sheetData>
      <sheetData sheetId="105">
        <row r="2">
          <cell r="A2" t="str">
            <v>A B Commerce ТОО</v>
          </cell>
        </row>
      </sheetData>
      <sheetData sheetId="106">
        <row r="2">
          <cell r="A2" t="str">
            <v>A B Commerce ТОО</v>
          </cell>
        </row>
      </sheetData>
      <sheetData sheetId="107">
        <row r="2">
          <cell r="A2" t="str">
            <v>A B Commerce ТОО</v>
          </cell>
        </row>
      </sheetData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>
        <row r="2">
          <cell r="A2" t="str">
            <v>A B Commerce ТОО</v>
          </cell>
        </row>
      </sheetData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страхов"/>
      <sheetName val="комм"/>
      <sheetName val="ГПХ"/>
      <sheetName val="2.2 ОтклОТМ"/>
      <sheetName val="1.3.2 ОТМ"/>
      <sheetName val="Plrap"/>
      <sheetName val="Plsum"/>
      <sheetName val="Pladj"/>
      <sheetName val="Cash Flow - 2004 Workings"/>
      <sheetName val="7.1"/>
      <sheetName val="Форма2"/>
      <sheetName val="Форма1"/>
      <sheetName val="PP_E mvt for 2003"/>
      <sheetName val="Предпр"/>
      <sheetName val="ЦентрЗатр"/>
      <sheetName val="ЕдИзм"/>
      <sheetName val="yO302.1"/>
      <sheetName val="additional_data"/>
      <sheetName val="#ССЫЛКА"/>
      <sheetName val="ЯНВ_99"/>
      <sheetName val="N_SVOD"/>
      <sheetName val="L-1"/>
      <sheetName val="FES"/>
      <sheetName val="1NK"/>
      <sheetName val="Содержание"/>
      <sheetName val="PP&amp;E_mvt_for_2003"/>
      <sheetName val="2_2_ОтклОТМ"/>
      <sheetName val="1_3_2_ОТМ"/>
      <sheetName val="PP_E_mvt_for_2003"/>
      <sheetName val="Cash_Flow_-_2004_Workings"/>
      <sheetName val="7_1"/>
      <sheetName val="PP&amp;E_mvt_for_20031"/>
      <sheetName val="2_2_ОтклОТМ1"/>
      <sheetName val="1_3_2_ОТМ1"/>
      <sheetName val="PP_E_mvt_for_20031"/>
      <sheetName val="Cash_Flow_-_2004_Workings1"/>
      <sheetName val="7_11"/>
      <sheetName val="Def"/>
      <sheetName val="NOV"/>
      <sheetName val="Anlagevermögen"/>
      <sheetName val="2БО"/>
      <sheetName val="Sheet1"/>
      <sheetName val="ñòðàõîâ"/>
      <sheetName val="êîìì"/>
      <sheetName val="ÃÏÕ"/>
      <sheetName val="2.2 ÎòêëÎÒÌ"/>
      <sheetName val="1.3.2 ÎÒÌ"/>
      <sheetName val="Ôîðìà2"/>
      <sheetName val="Ôîðìà1"/>
      <sheetName val="Ïðåäïð"/>
      <sheetName val="ÖåíòðÇàòð"/>
      <sheetName val="ÅäÈçì"/>
      <sheetName val="#ÑÑÛËÊÀ"/>
      <sheetName val="ßÍÂ_99"/>
      <sheetName val="д.7.001"/>
      <sheetName val="VLOOKUP"/>
      <sheetName val="INPUTMASTER"/>
      <sheetName val="свод"/>
      <sheetName val="группа"/>
      <sheetName val="Расчеты"/>
      <sheetName val="Данные"/>
      <sheetName val="Capex"/>
      <sheetName val="Assump"/>
      <sheetName val="Ввод"/>
      <sheetName val="Standing data"/>
      <sheetName val="2005 Social"/>
      <sheetName val="Cash Flow - CY Workings"/>
      <sheetName val="Собственный капитал"/>
      <sheetName val="Disclosure"/>
      <sheetName val="Inputs - general"/>
      <sheetName val="US Dollar 2003"/>
      <sheetName val="SDR 2003"/>
      <sheetName val="I KEY INFORMATION"/>
      <sheetName val="VI REVENUE OOD"/>
      <sheetName val="IIb P&amp;L short"/>
      <sheetName val="IV REVENUE ROOMS"/>
      <sheetName val="IV REVENUE  F&amp;B"/>
      <sheetName val="Assp"/>
      <sheetName val="ToggleBox"/>
      <sheetName val="Пр2"/>
      <sheetName val="ATI"/>
      <sheetName val="Cash CCI Detail"/>
      <sheetName val="БРК 1"/>
      <sheetName val="БРК 2"/>
      <sheetName val="БРК 3"/>
      <sheetName val="Управление"/>
      <sheetName val="ГБРК"/>
      <sheetName val="Произв. затраты"/>
      <sheetName val="TERMS"/>
      <sheetName val="Sensitivity"/>
      <sheetName val="PP&amp;E_mvt_for_20032"/>
      <sheetName val="2_2_ОтклОТМ2"/>
      <sheetName val="1_3_2_ОТМ2"/>
      <sheetName val="Cash_Flow_-_2004_Workings2"/>
      <sheetName val="7_12"/>
      <sheetName val="PP_E_mvt_for_20032"/>
      <sheetName val="yO302_1"/>
      <sheetName val="2_2_ÎòêëÎÒÌ"/>
      <sheetName val="1_3_2_ÎÒÌ"/>
      <sheetName val="д_7_001"/>
      <sheetName val="Sheet2"/>
      <sheetName val="IIb P_L short"/>
      <sheetName val="IV REVENUE  F_B"/>
      <sheetName val="Параметры"/>
      <sheetName val="Hidden"/>
      <sheetName val="Standing_data"/>
      <sheetName val="2005_Social"/>
      <sheetName val="US_Dollar_2003"/>
      <sheetName val="SDR_2003"/>
      <sheetName val="Cash_Flow_-_CY_Workings"/>
      <sheetName val="Собственный_капитал"/>
      <sheetName val="Inputs_-_general"/>
      <sheetName val="I_KEY_INFORMATION"/>
      <sheetName val="VI_REVENUE_OOD"/>
      <sheetName val="IIb_P&amp;L_short"/>
      <sheetName val="IV_REVENUE_ROOMS"/>
      <sheetName val="IV_REVENUE__F&amp;B"/>
      <sheetName val="Cash_CCI_Detail"/>
      <sheetName val="Scenarios"/>
      <sheetName val="Workings"/>
      <sheetName val="Macroeconomic Assumptions"/>
      <sheetName val="PP&amp;E_mvt_for_20033"/>
      <sheetName val="2_2_ОтклОТМ3"/>
      <sheetName val="1_3_2_ОТМ3"/>
      <sheetName val="Cash_Flow_-_2004_Workings3"/>
      <sheetName val="7_13"/>
      <sheetName val="PP_E_mvt_for_20033"/>
      <sheetName val="yO302_11"/>
      <sheetName val="2_2_ÎòêëÎÒÌ1"/>
      <sheetName val="1_3_2_ÎÒÌ1"/>
      <sheetName val="д_7_0011"/>
      <sheetName val="Standing_data1"/>
      <sheetName val="2005_Social1"/>
      <sheetName val="US_Dollar_20031"/>
      <sheetName val="SDR_20031"/>
      <sheetName val="Cash_Flow_-_CY_Workings1"/>
      <sheetName val="Собственный_капитал1"/>
      <sheetName val="Inputs_-_general1"/>
      <sheetName val="I_KEY_INFORMATION1"/>
      <sheetName val="VI_REVENUE_OOD1"/>
      <sheetName val="IIb_P&amp;L_short1"/>
      <sheetName val="IV_REVENUE_ROOMS1"/>
      <sheetName val="IV_REVENUE__F&amp;B1"/>
      <sheetName val="Cash_CCI_Detail1"/>
      <sheetName val="IIb_P_L_short"/>
      <sheetName val="IV_REVENUE__F_B"/>
      <sheetName val="Macroeconomic_Assumptions"/>
      <sheetName val="input_data"/>
      <sheetName val="внутр обороты ОАР"/>
      <sheetName val="Инв освоение"/>
      <sheetName val="Инв финас"/>
      <sheetName val="внутр обороты ОПУ"/>
      <sheetName val="внутр обороты БС"/>
      <sheetName val="внутр обороты ДДС"/>
      <sheetName val="Фин.дох.и расх."/>
      <sheetName val="Баланс"/>
      <sheetName val="Обор капитал"/>
      <sheetName val="ОДД"/>
      <sheetName val="Доп.показатели"/>
      <sheetName val="ОПУ"/>
      <sheetName val="Объёмы продаж"/>
      <sheetName val="Запасы готовой продукции"/>
      <sheetName val="Цены"/>
      <sheetName val="Уд.себ-сть"/>
      <sheetName val="расш.пр.в уд себ-сти 12 мес"/>
      <sheetName val="расш.пр.в ан-зе себ-сти 12 мес"/>
      <sheetName val="расш.пр.в ан-зе себ-сти 11м к п"/>
      <sheetName val="расш.пр.в уд себ-сти к пр г"/>
      <sheetName val="расш.пр.в ОАР"/>
      <sheetName val="Пр.опер.дох.и расх."/>
      <sheetName val="расш.пр.в расх.по реализ."/>
      <sheetName val="Расх.по реализ."/>
      <sheetName val="эффект нал ставка"/>
      <sheetName val="Ан-з себ-сти 12 мес"/>
      <sheetName val="Threshold Table"/>
      <sheetName val="Prelim Cost"/>
      <sheetName val="FA register"/>
      <sheetName val="PP&amp;E_mvt_for_20034"/>
      <sheetName val="Cash_Flow_-_2004_Workings4"/>
      <sheetName val="7_14"/>
      <sheetName val="2_2_ОтклОТМ4"/>
      <sheetName val="1_3_2_ОТМ4"/>
      <sheetName val="PP_E_mvt_for_20034"/>
      <sheetName val="yO302_12"/>
      <sheetName val="2_2_ÎòêëÎÒÌ2"/>
      <sheetName val="1_3_2_ÎÒÌ2"/>
      <sheetName val="д_7_0012"/>
      <sheetName val="Standing_data2"/>
      <sheetName val="2005_Social2"/>
      <sheetName val="US_Dollar_20032"/>
      <sheetName val="SDR_20032"/>
      <sheetName val="Cash_Flow_-_CY_Workings2"/>
      <sheetName val="Собственный_капитал2"/>
      <sheetName val="Inputs_-_general2"/>
      <sheetName val="I_KEY_INFORMATION2"/>
      <sheetName val="VI_REVENUE_OOD2"/>
      <sheetName val="IIb_P&amp;L_short2"/>
      <sheetName val="IV_REVENUE_ROOMS2"/>
      <sheetName val="IV_REVENUE__F&amp;B2"/>
      <sheetName val="Cash_CCI_Detail2"/>
      <sheetName val="Macroeconomic_Assumptions1"/>
      <sheetName val="IIb_P_L_short1"/>
      <sheetName val="IV_REVENUE__F_B1"/>
      <sheetName val="внутр_обороты_ОАР"/>
      <sheetName val="Инв_освоение"/>
      <sheetName val="Инв_финас"/>
      <sheetName val="внутр_обороты_ОПУ"/>
      <sheetName val="внутр_обороты_БС"/>
      <sheetName val="внутр_обороты_ДДС"/>
      <sheetName val="Фин_дох_и_расх_"/>
      <sheetName val="Обор_капитал"/>
      <sheetName val="Доп_показатели"/>
      <sheetName val="Объёмы_продаж"/>
      <sheetName val="Запасы_готовой_продукции"/>
      <sheetName val="Уд_себ-сть"/>
      <sheetName val="расш_пр_в_уд_себ-сти_12_мес"/>
      <sheetName val="расш_пр_в_ан-зе_себ-сти_12_мес"/>
      <sheetName val="расш_пр_в_ан-зе_себ-сти_11м_к_п"/>
      <sheetName val="расш_пр_в_уд_себ-сти_к_пр_г"/>
      <sheetName val="расш_пр_в_ОАР"/>
      <sheetName val="Пр_опер_дох_и_расх_"/>
      <sheetName val="расш_пр_в_расх_по_реализ_"/>
      <sheetName val="Расх_по_реализ_"/>
      <sheetName val="эффект_нал_ставка"/>
      <sheetName val="Ан-з_себ-сти_12_мес"/>
      <sheetName val="БРК_1"/>
      <sheetName val="БРК_2"/>
      <sheetName val="БРК_3"/>
      <sheetName val="Произв__затраты"/>
      <sheetName val="Threshold_Table"/>
      <sheetName val="Controls"/>
      <sheetName val="Treatment Summary"/>
      <sheetName val="cash product. plan"/>
      <sheetName val="Chart"/>
      <sheetName val="GAAP TB 30.09.01  detail p&amp;l"/>
      <sheetName val=" По скв"/>
      <sheetName val="Распределение"/>
      <sheetName val="ЦХЛ 2004"/>
      <sheetName val="XREF"/>
      <sheetName val="Read me first"/>
      <sheetName val="DB"/>
      <sheetName val="13. Проверка"/>
      <sheetName val="11. Тест на обесценение"/>
      <sheetName val="Dictionaries"/>
      <sheetName val="Range data"/>
      <sheetName val="PRECA citadis"/>
      <sheetName val="Other software VCR"/>
      <sheetName val="Depr"/>
      <sheetName val="M1-Main Assu"/>
      <sheetName val="Cover"/>
      <sheetName val="ОПГЗ"/>
      <sheetName val="План ГЗ"/>
      <sheetName val="Master Inputs Start here"/>
      <sheetName val="Control Settings"/>
    </sheetNames>
    <sheetDataSet>
      <sheetData sheetId="0" refreshError="1"/>
      <sheetData sheetId="1" refreshError="1"/>
      <sheetData sheetId="2" refreshError="1"/>
      <sheetData sheetId="3" refreshError="1">
        <row r="5">
          <cell r="G5" t="str">
            <v>ДД ММММ ГГГГ</v>
          </cell>
        </row>
        <row r="6">
          <cell r="G6" t="str">
            <v>ДД ММММ ГГГГ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 refreshError="1"/>
      <sheetData sheetId="267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екст"/>
      <sheetName val="Оплата труда"/>
      <sheetName val="Налоги"/>
      <sheetName val="Страхование"/>
      <sheetName val="Амортизация"/>
      <sheetName val="ТМЗ"/>
      <sheetName val="чувствит фин"/>
      <sheetName val="чувствит экон"/>
      <sheetName val="Себестом и Доход"/>
    </sheetNames>
    <sheetDataSet>
      <sheetData sheetId="0"/>
      <sheetData sheetId="1">
        <row r="94">
          <cell r="C94">
            <v>5.5E-2</v>
          </cell>
        </row>
      </sheetData>
      <sheetData sheetId="2">
        <row r="14">
          <cell r="E14">
            <v>28600000</v>
          </cell>
        </row>
        <row r="15">
          <cell r="E15">
            <v>0</v>
          </cell>
        </row>
      </sheetData>
      <sheetData sheetId="3"/>
      <sheetData sheetId="4"/>
      <sheetData sheetId="5">
        <row r="11">
          <cell r="D11">
            <v>0.1</v>
          </cell>
        </row>
        <row r="12">
          <cell r="D12">
            <v>0.25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екст"/>
      <sheetName val="Оплата труда"/>
      <sheetName val="Налоги"/>
      <sheetName val="Страхование"/>
      <sheetName val="Амортизация"/>
      <sheetName val="ТМЗ"/>
      <sheetName val="чувствит фин"/>
      <sheetName val="чувствит экон"/>
      <sheetName val="Себестом и Доход"/>
    </sheetNames>
    <sheetDataSet>
      <sheetData sheetId="0"/>
      <sheetData sheetId="1">
        <row r="94">
          <cell r="C94">
            <v>5.5E-2</v>
          </cell>
        </row>
      </sheetData>
      <sheetData sheetId="2">
        <row r="14">
          <cell r="E14">
            <v>28600000</v>
          </cell>
        </row>
        <row r="15">
          <cell r="E15">
            <v>0</v>
          </cell>
        </row>
      </sheetData>
      <sheetData sheetId="3"/>
      <sheetData sheetId="4"/>
      <sheetData sheetId="5">
        <row r="11">
          <cell r="D11">
            <v>0.1</v>
          </cell>
        </row>
        <row r="12">
          <cell r="D12">
            <v>0.25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группа"/>
      <sheetName val="Изменяемые данные"/>
      <sheetName val="Форма2"/>
      <sheetName val="Financial ratios А3"/>
      <sheetName val="Форма1"/>
      <sheetName val="Пр2"/>
      <sheetName val="факт 2005 г."/>
      <sheetName val="balans 3"/>
      <sheetName val="З"/>
      <sheetName val="Лист3"/>
      <sheetName val="пр 6 дох"/>
      <sheetName val="Расчет2000Прямой"/>
      <sheetName val="топливо"/>
      <sheetName val="Потребители"/>
      <sheetName val="ОборБалФормОтч"/>
      <sheetName val="Осн"/>
      <sheetName val="План закупок"/>
      <sheetName val="Командировочные расходы"/>
      <sheetName val="Ввод"/>
      <sheetName val="12 из 57 АЗС"/>
      <sheetName val="МО 0012"/>
      <sheetName val="  2.3.2"/>
      <sheetName val="точн2"/>
      <sheetName val="0. Данные"/>
      <sheetName val="name"/>
      <sheetName val="MS"/>
      <sheetName val="цены"/>
      <sheetName val="справка"/>
      <sheetName val="аренда цс"/>
      <sheetName val="Лист1"/>
      <sheetName val="KTG_m"/>
      <sheetName val="СПгнг"/>
      <sheetName val="мат расходы"/>
      <sheetName val="Налоги на транспорт"/>
      <sheetName val="6 NK"/>
      <sheetName val="ремонт 25"/>
      <sheetName val="Ден потоки"/>
      <sheetName val="00"/>
      <sheetName val="1.411.1"/>
      <sheetName val="ОТиТБ"/>
      <sheetName val="расчет прибыли"/>
      <sheetName val="амортиз_ввод"/>
      <sheetName val="НДС"/>
      <sheetName val="1610"/>
      <sheetName val="1210"/>
      <sheetName val="Haul cons"/>
      <sheetName val="Распределение прибыли"/>
      <sheetName val="Sheet1"/>
      <sheetName val="ОХР"/>
      <sheetName val="#ССЫЛКА"/>
      <sheetName val="Январь"/>
      <sheetName val="UNITPRICES"/>
      <sheetName val="Info"/>
      <sheetName val="Счет-ф"/>
      <sheetName val="Sheet3"/>
      <sheetName val="Sheet4"/>
      <sheetName val="Свод"/>
      <sheetName val="Исход"/>
      <sheetName val="янв"/>
      <sheetName val="Сдача "/>
      <sheetName val="14.1.2.2.(Услуги связи)"/>
      <sheetName val="s"/>
      <sheetName val="Добычанефти4"/>
      <sheetName val="поставкасравн13"/>
      <sheetName val="Преискурант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PP&amp;E mvt for 2003"/>
      <sheetName val="аренда"/>
      <sheetName val="ДБСП_02_ 2002"/>
      <sheetName val="Справочник"/>
      <sheetName val="Баланс"/>
      <sheetName val="Лист1 (3)"/>
      <sheetName val="на 31.12.07 (4)"/>
      <sheetName val="CIP Dec 2006"/>
      <sheetName val="7.1"/>
      <sheetName val="всп"/>
      <sheetName val="свод2010г по гр."/>
      <sheetName val="КлассификаторЗнач"/>
      <sheetName val="Статьи затрат"/>
      <sheetName val="TB"/>
      <sheetName val="PR CN"/>
      <sheetName val="Ф3"/>
      <sheetName val="Income $"/>
      <sheetName val="3.ФОТ"/>
      <sheetName val="Бюдж-тенге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SAD Schedule"/>
      <sheetName val="исп.см."/>
      <sheetName val="персонала"/>
      <sheetName val="2в"/>
      <sheetName val="общ-нефт"/>
      <sheetName val="2а (4)"/>
      <sheetName val="по 2007 году план на 2008 год"/>
      <sheetName val="Movements"/>
      <sheetName val="выданы таб № (от 25.01.12 ОК)"/>
      <sheetName val="F1002"/>
      <sheetName val="НДПИ"/>
      <sheetName val="расчет ГСМ НА 2013Г"/>
      <sheetName val="XLR_NoRangeSheet"/>
      <sheetName val="канат.прод."/>
      <sheetName val="Страхование ГПО охр.2"/>
      <sheetName val="ведомость"/>
      <sheetName val="26.04.2013 (2)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д.7.001"/>
      <sheetName val="3БК Инвестиции"/>
      <sheetName val="2.2 ОтклОТМ"/>
      <sheetName val="1.3.2 ОТМ"/>
      <sheetName val="Курсы"/>
      <sheetName val="2008 ГСМ"/>
      <sheetName val="Плата за загрязнение "/>
      <sheetName val="Типограф"/>
      <sheetName val="NPV"/>
      <sheetName val="Hidden"/>
      <sheetName val="ДС МЗК"/>
      <sheetName val="Текущие цены"/>
      <sheetName val="рабочий"/>
      <sheetName val="окраска"/>
      <sheetName val="ГПЗ_ПОСД_Способ закупок"/>
      <sheetName val="ФС-75"/>
      <sheetName val="ФСМн "/>
      <sheetName val="ФХ "/>
      <sheetName val="ФХС-40 "/>
      <sheetName val="ФХС-48 "/>
      <sheetName val="Лист2"/>
      <sheetName val="Книга1"/>
      <sheetName val="5NK "/>
      <sheetName val="план07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Изменяемые_данные"/>
      <sheetName val="Financial_ratios_А3"/>
      <sheetName val="факт_2005_г_"/>
      <sheetName val="balans_3"/>
      <sheetName val="Ден_потоки"/>
      <sheetName val="1_411_1"/>
      <sheetName val="Haul_cons"/>
      <sheetName val="Распределение_прибыли"/>
      <sheetName val="ремонт_25"/>
      <sheetName val="Main Page"/>
      <sheetName val="L-1"/>
      <sheetName val="База"/>
      <sheetName val="вознаграждение"/>
      <sheetName val="t0_name"/>
      <sheetName val="9-1"/>
      <sheetName val="4"/>
      <sheetName val="1-1"/>
      <sheetName val="1"/>
      <sheetName val="1 вариант  2009 "/>
      <sheetName val="XREF"/>
      <sheetName val="summary"/>
      <sheetName val="Инвест"/>
      <sheetName val="Запрос"/>
      <sheetName val="month"/>
      <sheetName val="Индексы"/>
    </sheetNames>
    <sheetDataSet>
      <sheetData sheetId="0">
        <row r="11">
          <cell r="F11">
            <v>193.8</v>
          </cell>
        </row>
      </sheetData>
      <sheetData sheetId="1">
        <row r="1">
          <cell r="G1" t="str">
            <v/>
          </cell>
        </row>
      </sheetData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Добычанефти4"/>
      <sheetName val="поставкасравн13"/>
      <sheetName val="из сем"/>
      <sheetName val="#ССЫЛКА"/>
      <sheetName val="Пр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Добычанефти4"/>
      <sheetName val="поставкасравн13"/>
      <sheetName val="ТЭП старая"/>
      <sheetName val="поставка сравн13"/>
      <sheetName val="N_SVOD"/>
      <sheetName val="объемы"/>
      <sheetName val="из сем"/>
      <sheetName val="14_1_2_2_(Услуги_связи)1"/>
      <sheetName val="14_1_2_2_(Услуги_связи)"/>
      <sheetName val="14_1_2_2_(Услуги_связи)2"/>
      <sheetName val="ОборБалФормОтч"/>
      <sheetName val="ИзменяемыеДанные"/>
      <sheetName val="Сдача "/>
      <sheetName val="7.1"/>
      <sheetName val="Ф4_КБМ+АФ"/>
      <sheetName val="Справочник"/>
      <sheetName val="14_1_2_2__Услуги связи_"/>
      <sheetName val="Treatment Summary"/>
      <sheetName val="Пром1"/>
      <sheetName val="Форма3.6"/>
      <sheetName val="Бюджет"/>
      <sheetName val="ЕдИзм"/>
      <sheetName val="Предпр"/>
      <sheetName val="Assumptions"/>
      <sheetName val="11"/>
      <sheetName val="Содержание"/>
      <sheetName val="Добыча нефти4"/>
      <sheetName val="#REF"/>
      <sheetName val="Control"/>
      <sheetName val="  2.3.2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L-1 Займ БРК инвест цели"/>
      <sheetName val="G-1"/>
      <sheetName val="1Утв ТК  Capex 07 "/>
      <sheetName val="исп.см."/>
      <sheetName val="по 2007 году план на 2008 год"/>
      <sheetName val="справка"/>
      <sheetName val="группа"/>
      <sheetName val="д.7.001"/>
      <sheetName val="5NK "/>
      <sheetName val="Пр2"/>
      <sheetName val="ОТиТБ"/>
      <sheetName val="Prelim Cost"/>
      <sheetName val="приложение№3"/>
      <sheetName val="Статьи затрат"/>
      <sheetName val="Справка ИЦА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Keys"/>
      <sheetName val="Месяц"/>
      <sheetName val="Расчет2000Прямой"/>
      <sheetName val="2002(v1)"/>
      <sheetName val="list"/>
      <sheetName val="AFS"/>
      <sheetName val="БиВи (290)"/>
      <sheetName val="СписокТЭП"/>
      <sheetName val="Лист5"/>
      <sheetName val="L-1"/>
      <sheetName val="ОСВ"/>
      <sheetName val="Add-s test"/>
      <sheetName val="АЗФ"/>
      <sheetName val="АК"/>
      <sheetName val="Актюбе"/>
      <sheetName val="ССГПО"/>
      <sheetName val="июнь"/>
      <sheetName val="май 203"/>
      <sheetName val="Лист6"/>
      <sheetName val="Лист1"/>
      <sheetName val="Базовые данные"/>
      <sheetName val="14_1_2_2_(Услуги_связи)3"/>
      <sheetName val="ТЭП_старая"/>
      <sheetName val="поставка_сравн13"/>
      <sheetName val="из_сем"/>
      <sheetName val="Сдача_"/>
      <sheetName val="7_1"/>
      <sheetName val="Treatment_Summary"/>
      <sheetName val="Форма3_6"/>
      <sheetName val="14_1_2_2__Услуги_связи_"/>
      <sheetName val="Базовые_данные"/>
      <sheetName val="L-1_Займ_БРК_инвест_цели"/>
      <sheetName val="исп_см_"/>
      <sheetName val="Добыча_нефти4"/>
      <sheetName val="Нефть"/>
      <sheetName val="I. Прогноз доходов"/>
      <sheetName val="LME_prices"/>
      <sheetName val="МодельППП (Свод)"/>
      <sheetName val="общие данные"/>
      <sheetName val="отделы"/>
      <sheetName val="2002(v2)"/>
      <sheetName val="Титул1"/>
      <sheetName val="Макро"/>
      <sheetName val="текст"/>
      <sheetName val="филиалы"/>
      <sheetName val="Лист3"/>
      <sheetName val="точн2"/>
      <sheetName val="исходные данные"/>
      <sheetName val="2.8. стр-ра себестоимости"/>
      <sheetName val="BS new"/>
      <sheetName val="ФП"/>
      <sheetName val="флормиро"/>
      <sheetName val="450 (2)"/>
      <sheetName val="ввод-вывод ОС авг2004- 2005"/>
      <sheetName val="2007 0,01"/>
      <sheetName val="Накл"/>
      <sheetName val="6БО"/>
      <sheetName val="Форма 3"/>
      <sheetName val="Форма 2"/>
      <sheetName val="__2_3_2"/>
      <sheetName val="Income_$"/>
      <sheetName val="2_БО"/>
      <sheetName val="10_БО_(kzt)"/>
      <sheetName val="1кв__"/>
      <sheetName val="2кв_"/>
      <sheetName val="Инв_вл_тыс_ед"/>
      <sheetName val="вход_параметры"/>
      <sheetName val="д_7_001"/>
      <sheetName val="1Утв_ТК__Capex_07_"/>
      <sheetName val="Статьи_затрат"/>
      <sheetName val="Справка_ИЦА"/>
      <sheetName val="Фонд_15гор"/>
      <sheetName val="Фонд_Кар-с"/>
      <sheetName val="Фонд_Купола"/>
      <sheetName val="Фонд_14_гор_"/>
      <sheetName val="Фонд_16_гор_"/>
      <sheetName val="Фонд_17_гор_"/>
      <sheetName val="Фонд_18_гор_"/>
      <sheetName val="Prelim_Cost"/>
      <sheetName val="по_2007_году_план_на_2008_год"/>
      <sheetName val="5NK_"/>
      <sheetName val="Add-s_test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Loans out"/>
      <sheetName val="Гр5(о)"/>
      <sheetName val="свод"/>
      <sheetName val="Hidden"/>
      <sheetName val="Sheet1"/>
      <sheetName val="Сводная"/>
      <sheetName val="ГБ"/>
      <sheetName val="МАТЕР.433,452"/>
      <sheetName val="мат расходы"/>
      <sheetName val="Подразд"/>
      <sheetName val="Спр_ пласт"/>
      <sheetName val="#REF!"/>
      <sheetName val="класс"/>
      <sheetName val="01-45"/>
      <sheetName val="Capex"/>
      <sheetName val="Dictionaries"/>
      <sheetName val="ЯНВАРЬ"/>
      <sheetName val="Преискурант"/>
      <sheetName val="Sheet2"/>
      <sheetName val="РСза 6-м 2012"/>
      <sheetName val="Sheet5"/>
      <sheetName val="план"/>
      <sheetName val="Баланс"/>
      <sheetName val="списки"/>
      <sheetName val=" 2.3.2"/>
      <sheetName val="База"/>
      <sheetName val="Штатка"/>
      <sheetName val="Инвестиции"/>
      <sheetName val="Прибыль"/>
      <sheetName val="смета"/>
      <sheetName val="Исполнение по БЕ"/>
      <sheetName val="Предпосылки"/>
      <sheetName val="IS"/>
      <sheetName val="Форма 18"/>
      <sheetName val="КР материалы"/>
      <sheetName val="Movements"/>
      <sheetName val="факт 2005 г."/>
      <sheetName val="3.ФОТ"/>
      <sheetName val="4.Налоги"/>
      <sheetName val="1"/>
      <sheetName val="Технический"/>
      <sheetName val="КАТО"/>
      <sheetName val="ОПГЗ"/>
      <sheetName val="План ГЗ"/>
      <sheetName val="сброс"/>
      <sheetName val="9-1"/>
      <sheetName val="4"/>
      <sheetName val="1-1"/>
      <sheetName val="Тарифы"/>
      <sheetName val="Потребители"/>
      <sheetName val="Блоки"/>
      <sheetName val="2_2 ОтклОТМ"/>
      <sheetName val="1_3_2 ОТМ"/>
      <sheetName val="ИП_ДО_БЛ "/>
      <sheetName val="1 вариант  2009 "/>
    </sheetNames>
    <sheetDataSet>
      <sheetData sheetId="0" refreshError="1"/>
      <sheetData sheetId="1" refreshError="1"/>
      <sheetData sheetId="2" refreshError="1"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9">
          <cell r="C19" t="str">
            <v/>
          </cell>
          <cell r="D19" t="str">
            <v/>
          </cell>
        </row>
        <row r="21">
          <cell r="C21" t="str">
            <v/>
          </cell>
          <cell r="D21" t="str">
            <v/>
          </cell>
        </row>
        <row r="23">
          <cell r="C23" t="str">
            <v/>
          </cell>
          <cell r="D23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</sheetData>
      <sheetData sheetId="3">
        <row r="13">
          <cell r="C13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/>
      <sheetData sheetId="136"/>
      <sheetData sheetId="137"/>
      <sheetData sheetId="138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/>
      <sheetData sheetId="205"/>
      <sheetData sheetId="206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  <sheetName val="2.2 ОтклОТМ"/>
      <sheetName val="1.3.2 ОТМ"/>
      <sheetName val="Предпр"/>
      <sheetName val="ЦентрЗатр"/>
      <sheetName val="ЕдИзм"/>
      <sheetName val="СПгнг"/>
      <sheetName val="жд тарифы"/>
      <sheetName val="ОборБалФормОтч"/>
      <sheetName val="МО 0012"/>
      <sheetName val="Статьи ТЭП_старая структура"/>
      <sheetName val="Добыча нефти4"/>
      <sheetName val="поставка сравн13"/>
      <sheetName val="ОТиТБ"/>
      <sheetName val="I. Прогноз доходов"/>
      <sheetName val="1NK"/>
      <sheetName val="Notes IS"/>
      <sheetName val="Input TD"/>
      <sheetName val="Prelim Cost"/>
      <sheetName val="#ССЫЛКА"/>
      <sheetName val="бартер"/>
      <sheetName val="Сверка"/>
      <sheetName val="t0_name"/>
      <sheetName val="ИД"/>
      <sheetName val="Отпуск продукции"/>
      <sheetName val="1 класс"/>
      <sheetName val="2 класс"/>
      <sheetName val="3 класс"/>
      <sheetName val="4 класс"/>
      <sheetName val="5 класс"/>
      <sheetName val="спецпит,проездн."/>
      <sheetName val="13 NGDO"/>
      <sheetName val="1"/>
      <sheetName val="MS"/>
      <sheetName val="табель"/>
      <sheetName val="FES"/>
      <sheetName val="14.1.2.2.(Услуги связи)"/>
      <sheetName val="Баланс"/>
      <sheetName val="Лист1"/>
      <sheetName val="2_2_ОтклОТМ"/>
      <sheetName val="1_3_2_ОТМ"/>
      <sheetName val="1кв. "/>
      <sheetName val="2кв."/>
      <sheetName val="Сеть"/>
      <sheetName val="общие данные"/>
      <sheetName val="10 БО (kzt)"/>
      <sheetName val="Форма1"/>
      <sheetName val="Бюджет"/>
      <sheetName val="смета"/>
      <sheetName val="Штатное 2012-2015"/>
      <sheetName val="Sheet5"/>
      <sheetName val="Loans out"/>
      <sheetName val="МодельППП (Свод)"/>
      <sheetName val="Cash flow 2011"/>
      <sheetName val="VLOOKUP"/>
      <sheetName val="INPUTMASTER"/>
      <sheetName val="КБ"/>
      <sheetName val="Способ закупки"/>
      <sheetName val="АТиК"/>
      <sheetName val="Пр2"/>
      <sheetName val="ввод-вывод ОС авг2004- 2005"/>
      <sheetName val="Форма3.6"/>
      <sheetName val="элементы"/>
      <sheetName val="5NK "/>
      <sheetName val="Нефть"/>
      <sheetName val="флормиро"/>
      <sheetName val="L-1"/>
      <sheetName val="из сем"/>
      <sheetName val="ПРОГНОЗ_1"/>
      <sheetName val="  2.3.2"/>
      <sheetName val="PL12"/>
      <sheetName val="Потребители"/>
      <sheetName val="Блоки"/>
      <sheetName val="отделы"/>
      <sheetName val="MATRIX_DA_10"/>
      <sheetName val="list"/>
      <sheetName val="Datasheet"/>
      <sheetName val="AFS"/>
      <sheetName val="План произв-ва (мес.) (бюджет)"/>
      <sheetName val="янв (2)"/>
      <sheetName val="рев дф (1.08.) (3)"/>
      <sheetName val="заявка (2)"/>
      <sheetName val="Материалы для АУП"/>
      <sheetName val="ГТМ"/>
      <sheetName val="тех реж"/>
      <sheetName val="Кап затраты ОМГ 16"/>
      <sheetName val="Сотрудники"/>
      <sheetName val="замер"/>
      <sheetName val="Титул1"/>
      <sheetName val="д.7.001"/>
      <sheetName val="Сдача "/>
      <sheetName val="s"/>
      <sheetName val="Hidden"/>
      <sheetName val="ЭКРБ"/>
      <sheetName val="1 (2)"/>
      <sheetName val="Об-я св-а"/>
      <sheetName val="2в"/>
      <sheetName val="МОП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7НК"/>
      <sheetName val="апрель 09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e"/>
      <sheetName val="Exchange Rate Link Sheet"/>
      <sheetName val="Technology PL"/>
    </sheetNames>
    <sheetDataSet>
      <sheetData sheetId="0">
        <row r="1">
          <cell r="D1">
            <v>0.1</v>
          </cell>
        </row>
      </sheetData>
      <sheetData sheetId="1">
        <row r="10">
          <cell r="I10">
            <v>3.5255000000000001</v>
          </cell>
        </row>
      </sheetData>
      <sheetData sheetId="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  <sheetName val="L-1"/>
      <sheetName val="ОТиТБ"/>
      <sheetName val="I KEY INFORMATION"/>
      <sheetName val="Счетчики"/>
      <sheetName val="ввод-вывод ОС авг2004- 2005"/>
      <sheetName val="ID-06"/>
      <sheetName val="СПгнг"/>
      <sheetName val="группа"/>
      <sheetName val="сырье и материалы"/>
      <sheetName val="глина"/>
      <sheetName val="L-1 (БРК)"/>
      <sheetName val="g-1"/>
      <sheetName val="Resp _2_"/>
      <sheetName val="2@"/>
      <sheetName val="из сем"/>
      <sheetName val="13 NGDO"/>
      <sheetName val="жд тарифы"/>
      <sheetName val="2 БО (тенге)"/>
      <sheetName val="FES"/>
      <sheetName val="Счет-ф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2БО"/>
      <sheetName val="I. Прогноз доходов"/>
      <sheetName val="Лист3"/>
      <sheetName val="Input TD"/>
      <sheetName val="2_"/>
      <sheetName val="МО 0012"/>
      <sheetName val="класс"/>
      <sheetName val="Об-я св-а"/>
      <sheetName val="Пром1"/>
      <sheetName val="ЦентрЗатр"/>
      <sheetName val="табель"/>
      <sheetName val="ЕдИзм"/>
      <sheetName val="Предпр"/>
      <sheetName val="1NK"/>
      <sheetName val="#REF"/>
      <sheetName val="Способ закупки"/>
      <sheetName val="потр"/>
      <sheetName val="СН"/>
      <sheetName val="Потребители"/>
      <sheetName val="Блоки"/>
      <sheetName val="Пок"/>
      <sheetName val="Сдача "/>
      <sheetName val="ОборБалФормОтч"/>
      <sheetName val="NOV"/>
      <sheetName val="Бюджет"/>
      <sheetName val="Пр2"/>
      <sheetName val="Assumptions"/>
      <sheetName val="ведомость"/>
      <sheetName val="Ввод"/>
      <sheetName val="N_SVOD"/>
      <sheetName val="1,3 новая"/>
      <sheetName val="12 из 57 АЗС"/>
      <sheetName val="  2.3.2"/>
      <sheetName val="NPV"/>
      <sheetName val="Инв.вл тыс.ед"/>
      <sheetName val="14.1.2.2.(Услуги связи)"/>
      <sheetName val="Содержание"/>
      <sheetName val="7.1"/>
      <sheetName val="IS"/>
      <sheetName val="2.2 ОтклОТМ"/>
      <sheetName val="1.3.2 ОТМ"/>
      <sheetName val="1кв. "/>
      <sheetName val="2кв."/>
      <sheetName val="Sheet1"/>
      <sheetName val="Дт-Кт"/>
      <sheetName val="Дт-Кт_АНАЛ"/>
      <sheetName val="Добычанефти4"/>
      <sheetName val="поставкасравн13"/>
      <sheetName val="Статьи затрат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СВОД"/>
      <sheetName val="ФОТ"/>
      <sheetName val="Содерж сов.дир"/>
      <sheetName val="Консультац"/>
      <sheetName val="Соц"/>
      <sheetName val="Осн"/>
      <sheetName val="Изменяемые данные"/>
      <sheetName val="мат расходы"/>
      <sheetName val="факт 2005 г."/>
      <sheetName val="Info"/>
      <sheetName val="MS"/>
      <sheetName val="ИП_ДО_БЛ "/>
      <sheetName val="аренда цс"/>
      <sheetName val="всп"/>
      <sheetName val="2007 0,01"/>
      <sheetName val="Исх.данные"/>
      <sheetName val="Лист 1"/>
      <sheetName val="3НК"/>
      <sheetName val="ОКВЭД_свод"/>
      <sheetName val="нч"/>
      <sheetName val="Лист1 (3)"/>
      <sheetName val="на 31.12.07 (4)"/>
      <sheetName val="CIP Dec 2006"/>
      <sheetName val="2 БО"/>
      <sheetName val="Income $"/>
      <sheetName val="База"/>
      <sheetName val="10 БО (kzt)"/>
      <sheetName val="UNITPRICES"/>
      <sheetName val="Нефть"/>
      <sheetName val="Баланс"/>
      <sheetName val="SAD Schedule"/>
      <sheetName val="A4.100"/>
      <sheetName val="LME_prices"/>
      <sheetName val="подготовка кадр."/>
      <sheetName val="Форма1"/>
      <sheetName val="авансы выданные-1"/>
      <sheetName val="Деб-1"/>
      <sheetName val="Исходн"/>
      <sheetName val="5R"/>
      <sheetName val="предприятия"/>
      <sheetName val="Объемы газ"/>
      <sheetName val="Лист5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Profit &amp; Loss Total"/>
      <sheetName val="TB 2005"/>
      <sheetName val="B-4"/>
      <sheetName val="Links"/>
      <sheetName val="GAAP TB 31.12.01  detail p&amp;l"/>
      <sheetName val="?"/>
      <sheetName val=""/>
      <sheetName val="Settings"/>
      <sheetName val="1.1 Паспорт"/>
      <sheetName val="1.401.2"/>
      <sheetName val="Отпуск продукции"/>
      <sheetName val="_ 2_3_2"/>
      <sheetName val="Позиция"/>
      <sheetName val="пожар.охрана"/>
      <sheetName val="рев на 09.06."/>
      <sheetName val="3.ФОТ"/>
      <sheetName val="Курсы"/>
      <sheetName val="ТЭП старая"/>
      <sheetName val="д.7.001"/>
      <sheetName val="постоянные затраты"/>
      <sheetName val="7НК"/>
      <sheetName val="данн"/>
      <sheetName val="indx"/>
      <sheetName val="Расчет2000Прямой"/>
      <sheetName val="сброс"/>
      <sheetName val="Бал. тов. пр.-1"/>
      <sheetName val="Транс12дек"/>
      <sheetName val="PV-date"/>
      <sheetName val="баки _2_"/>
      <sheetName val="Data"/>
      <sheetName val="Добыча_нефти42"/>
      <sheetName val="I_KEY_INFORMATION2"/>
      <sheetName val="ввод-вывод_ОС_авг2004-_20052"/>
      <sheetName val="сырье_и_материалы"/>
      <sheetName val="L-1_(БРК)"/>
      <sheetName val="Prelim Cost"/>
      <sheetName val="Спецификация"/>
      <sheetName val="МодельППП (Свод)"/>
      <sheetName val="Сеть"/>
      <sheetName val="PL12"/>
      <sheetName val="базовые допущения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list"/>
      <sheetName val="Loans out"/>
      <sheetName val="#"/>
      <sheetName val="Форма2.xls"/>
      <sheetName val="5NK "/>
      <sheetName val="по 2007 году план на 2008 год"/>
      <sheetName val="Труд."/>
      <sheetName val="Resp__2_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13_NGDO"/>
      <sheetName val="жд_тарифы"/>
      <sheetName val="2_БО_(тенге)"/>
      <sheetName val="I__Прогноз_доходов"/>
      <sheetName val="Input_TD"/>
      <sheetName val="МО_0012"/>
      <sheetName val="Отпуск_продукции"/>
      <sheetName val="Dictionaries"/>
      <sheetName val="ИД"/>
      <sheetName val="МАТЕР.433,452"/>
      <sheetName val="1. Доходы"/>
      <sheetName val="цеховые"/>
      <sheetName val="смета"/>
      <sheetName val="исп.см."/>
      <sheetName val="персонала"/>
      <sheetName val="KTG_m"/>
      <sheetName val="ремонт 25"/>
      <sheetName val="пр 6 дох"/>
      <sheetName val="Исход"/>
      <sheetName val="Касс книга"/>
      <sheetName val="Накл"/>
      <sheetName val="MATRIX_DA_10"/>
      <sheetName val="_"/>
      <sheetName val="2002(v2)"/>
      <sheetName val="BS new"/>
      <sheetName val="6НК-cт."/>
      <sheetName val="исходА"/>
      <sheetName val="Январь"/>
      <sheetName val="путевки"/>
      <sheetName val="4.Налоги"/>
      <sheetName val="Статьи_затрат"/>
      <sheetName val="Изменяемые_данные"/>
      <sheetName val="мат_расходы"/>
      <sheetName val="факт_2005_г_"/>
      <sheetName val="ИП_ДО_БЛ_"/>
      <sheetName val="аренда_цс"/>
      <sheetName val="14_1_2_2_(Услуги_связи)"/>
      <sheetName val="2007_0,01"/>
      <sheetName val="Исх_данные"/>
      <sheetName val="Лист_1"/>
      <sheetName val="Лист1_(3)"/>
      <sheetName val="на_31_12_07_(4)"/>
      <sheetName val="CIP_Dec_2006"/>
      <sheetName val="2_БО"/>
      <sheetName val="Income_$"/>
      <sheetName val="10_БО_(kzt)"/>
      <sheetName val="базовые_допущения"/>
      <sheetName val="3_ФОТ"/>
      <sheetName val="Comp"/>
      <sheetName val="показатели"/>
      <sheetName val="Сдача_"/>
      <sheetName val="постоянные_затраты"/>
      <sheetName val="7_1"/>
      <sheetName val="12_из_57_АЗС"/>
      <sheetName val="план07"/>
      <sheetName val="Налоги"/>
      <sheetName val="шкала"/>
      <sheetName val="форма 3 смета затрат"/>
      <sheetName val="Sheet2"/>
      <sheetName val="РСза 6-м 2012"/>
      <sheetName val="июнь"/>
      <sheetName val="Справка ИЦА"/>
      <sheetName val="КОнфиг"/>
      <sheetName val="Форма_7_1_3"/>
      <sheetName val="Форма_7_(2)3"/>
      <sheetName val="Форма_7_балансировка_(2)3"/>
      <sheetName val="Форма_7_балансировка3"/>
      <sheetName val="Форма_7_пр3"/>
      <sheetName val="Форма_14"/>
      <sheetName val="Форма_23"/>
      <sheetName val="Форма_2_1_3"/>
      <sheetName val="Форма_33"/>
      <sheetName val="Форма_3_13"/>
      <sheetName val="Форма3_23"/>
      <sheetName val="Форма3_33"/>
      <sheetName val="Форма3_43"/>
      <sheetName val="Форма3_53"/>
      <sheetName val="Форма3_63"/>
      <sheetName val="Форма3_73"/>
      <sheetName val="Форма3_83"/>
      <sheetName val="Форма3_93"/>
      <sheetName val="Форма_3_103"/>
      <sheetName val="Форма5_13"/>
      <sheetName val="Форма5_23"/>
      <sheetName val="Форма6_13"/>
      <sheetName val="Форма_7_3"/>
      <sheetName val="Форма_7_фин3"/>
      <sheetName val="Форма_7_кас_(2)3"/>
      <sheetName val="Форма_7_кас_(3)3"/>
      <sheetName val="Форма_7_кас3"/>
      <sheetName val="Форма_7__13"/>
      <sheetName val="Форма7_3"/>
      <sheetName val="Форма_6стара3"/>
      <sheetName val="Форма_73"/>
      <sheetName val="Форма_83"/>
      <sheetName val="Форма_113"/>
      <sheetName val="__2_3_23"/>
      <sheetName val="из_сем3"/>
      <sheetName val="поставка_сравн133"/>
      <sheetName val="Инв_вл_тыс_ед"/>
      <sheetName val="2_2_ОтклОТМ"/>
      <sheetName val="1_3_2_ОТМ"/>
      <sheetName val="1кв__"/>
      <sheetName val="2кв_"/>
      <sheetName val="__2_3_24"/>
      <sheetName val="1,3_новая"/>
      <sheetName val="Содерж_сов_дир"/>
      <sheetName val="SAD_Schedule"/>
      <sheetName val="A4_100"/>
      <sheetName val="подготовка_кадр_"/>
      <sheetName val="авансы_выданные-1"/>
      <sheetName val="Объемы_газ"/>
      <sheetName val="Титульный_лист"/>
      <sheetName val="баланс_Ф10"/>
      <sheetName val="к_адм_и_предст"/>
      <sheetName val="Предст_расходы"/>
      <sheetName val="инфор_усл"/>
      <sheetName val="Юр_усл"/>
      <sheetName val="Аренда_офиса"/>
      <sheetName val="Предст_Москва_"/>
      <sheetName val="Kozh_Prod"/>
      <sheetName val="Alibek_Prod"/>
      <sheetName val="хим_К"/>
      <sheetName val="хим_А-ла"/>
      <sheetName val="Sales_Exp-s"/>
      <sheetName val="Cost_center"/>
      <sheetName val="Сот_связь"/>
      <sheetName val="Well_CAPEX"/>
      <sheetName val="Prod-n_график"/>
      <sheetName val="Себест_А"/>
      <sheetName val="Себест_(К)"/>
      <sheetName val="себест_на_ед"/>
      <sheetName val="ГСМ_А"/>
      <sheetName val="ГСМ_К"/>
      <sheetName val="МАТРИЦА_ЗАТРАТ"/>
      <sheetName val="CASH_прямой_метод"/>
      <sheetName val="Кап_з-ты"/>
      <sheetName val="З_пл"/>
      <sheetName val="Налоги_по_зп"/>
      <sheetName val="Усл_стор"/>
      <sheetName val="Свод_налогов"/>
      <sheetName val="Обслуживание_ВС"/>
      <sheetName val="Стр_затрат"/>
      <sheetName val="Доли_Акционеров"/>
      <sheetName val="Profit_&amp;_Loss_Total"/>
      <sheetName val="TB_2005"/>
      <sheetName val="GAAP_TB_31_12_01__detail_p&amp;l"/>
      <sheetName val="1_1_Паспорт"/>
      <sheetName val="1_401_2"/>
      <sheetName val="ТЭП_старая"/>
      <sheetName val="д_7_001"/>
      <sheetName val="пожар_охрана"/>
      <sheetName val="Об-я_св-а"/>
      <sheetName val="рев_на_09_06_"/>
      <sheetName val="Бал__тов__пр_-1"/>
      <sheetName val="форма_3_смета_затрат"/>
      <sheetName val="4_Налоги"/>
      <sheetName val="РСза_6-м_2012"/>
      <sheetName val="Справка_ИЦА"/>
      <sheetName val="Способ_закупки"/>
      <sheetName val="Заявлени+сдач.обх.по 22.02.12"/>
      <sheetName val="K_100_LS (2)"/>
      <sheetName val="H3.300 (2)"/>
      <sheetName val="K_300_RFD (2)"/>
      <sheetName val="SMSTemp"/>
      <sheetName val="ТитулЛистОтч"/>
      <sheetName val="definitions"/>
      <sheetName val="ЭМГ"/>
      <sheetName val="14_1_2_2__Услуги связи_"/>
      <sheetName val="Common"/>
      <sheetName val="OPEX&amp;FIN"/>
      <sheetName val="черновик"/>
      <sheetName val="2в"/>
      <sheetName val="общ-нефт"/>
      <sheetName val="ОГВ"/>
      <sheetName val="общ.фонд  "/>
      <sheetName val="гор"/>
      <sheetName val="Месяц"/>
      <sheetName val="зоны"/>
      <sheetName val="План произв-ва (мес.) (бюджет)"/>
      <sheetName val="спр. АРЕМ"/>
      <sheetName val="Официальные курсы"/>
      <sheetName val="Факт-Бюджет"/>
      <sheetName val="Факт"/>
      <sheetName val="Реализация"/>
      <sheetName val="Евкарпиди "/>
      <sheetName val="без НДС"/>
      <sheetName val="Бюджет-факт"/>
      <sheetName val="#REF!"/>
      <sheetName val="АУП командировочные"/>
      <sheetName val="БиВи (290)"/>
      <sheetName val="450"/>
      <sheetName val="TOC"/>
      <sheetName val="Test of FA Installation"/>
      <sheetName val="Additions"/>
      <sheetName val="Tier1"/>
      <sheetName val="Hidden"/>
      <sheetName val="Титул1"/>
      <sheetName val="справочник"/>
      <sheetName val="Кнфиг сетка"/>
      <sheetName val="СВОД Логистика"/>
      <sheetName val="PP&amp;E mvt for 2003"/>
      <sheetName val="Control"/>
      <sheetName val="Treatment Summary"/>
      <sheetName val="01-45"/>
      <sheetName val="справка"/>
      <sheetName val="Форма 18"/>
      <sheetName val="K6210"/>
      <sheetName val="8180 (8181,8182)"/>
      <sheetName val="8082"/>
      <sheetName val="8250"/>
      <sheetName val="8140"/>
      <sheetName val="8070"/>
      <sheetName val="8145"/>
      <sheetName val="8200"/>
      <sheetName val="8113"/>
      <sheetName val="XREF"/>
      <sheetName val="8210"/>
      <sheetName val="_x0000__x0003__x0000__x0004__x0000_"/>
      <sheetName val="_x0000_ _x0000_"/>
      <sheetName val="_x0000__x0009__x0000_"/>
      <sheetName val="Sheet5"/>
      <sheetName val="2008"/>
      <sheetName val="2009"/>
      <sheetName val="Sheet3"/>
      <sheetName val="Продактс"/>
      <sheetName val="Р.11. пр 11.1"/>
      <sheetName val="НДПИ"/>
      <sheetName val="Распределение"/>
      <sheetName val="Ф"/>
      <sheetName val="Собственный капитал"/>
      <sheetName val="i-index"/>
      <sheetName val="ЭКР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/>
      <sheetData sheetId="374" refreshError="1"/>
      <sheetData sheetId="375" refreshError="1"/>
      <sheetData sheetId="376" refreshError="1"/>
      <sheetData sheetId="377" refreshError="1"/>
      <sheetData sheetId="378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 refreshError="1"/>
      <sheetData sheetId="625" refreshError="1"/>
      <sheetData sheetId="626" refreshError="1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e"/>
      <sheetName val="Exchange Rate Link Sheet"/>
      <sheetName val="Technology PL"/>
    </sheetNames>
    <sheetDataSet>
      <sheetData sheetId="0" refreshError="1">
        <row r="1">
          <cell r="D1">
            <v>1.9999999999999996</v>
          </cell>
        </row>
      </sheetData>
      <sheetData sheetId="1" refreshError="1">
        <row r="10">
          <cell r="I10">
            <v>3.5255000000000001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e"/>
      <sheetName val="Exchange Rate Link Sheet"/>
      <sheetName val="Technology PL"/>
    </sheetNames>
    <sheetDataSet>
      <sheetData sheetId="0">
        <row r="1">
          <cell r="D1">
            <v>0.1</v>
          </cell>
        </row>
      </sheetData>
      <sheetData sheetId="1">
        <row r="10">
          <cell r="I10">
            <v>3.5255000000000001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из сем"/>
      <sheetName val="Instructions"/>
      <sheetName val="US Dollar 2003"/>
      <sheetName val="SDR 2003"/>
      <sheetName val="1NK"/>
      <sheetName val="Captions"/>
      <sheetName val="form"/>
      <sheetName val="Info"/>
      <sheetName val="#ССЫЛКА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trol Settings"/>
      <sheetName val="Anlagevermögen"/>
      <sheetName val="GTM BK"/>
      <sheetName val="Const"/>
      <sheetName val="Dep_OpEx"/>
      <sheetName val="Consolidator Inputs"/>
      <sheetName val="Auxilliary_Info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U2 775 - COGS comparison per su"/>
      <sheetName val="KreПК"/>
      <sheetName val="Sheet1"/>
      <sheetName val="7.1"/>
      <sheetName val="Financial ratios А3"/>
      <sheetName val="2_2 ОтклОТМ"/>
      <sheetName val="1_3_2 ОТМ"/>
      <sheetName val="I. Прогноз доходов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5R"/>
      <sheetName val="misc"/>
      <sheetName val="finbal10"/>
      <sheetName val="KCC"/>
      <sheetName val="Данные"/>
      <sheetName val="П"/>
      <sheetName val="Production_ref_Q4"/>
      <sheetName val="Sales-COS"/>
      <sheetName val="2008 ГСМ"/>
      <sheetName val="Плата за загрязнение "/>
      <sheetName val="Типограф"/>
      <sheetName val="IS"/>
      <sheetName val="ОборБалФормОтч"/>
      <sheetName val="ТитулЛистОтч"/>
      <sheetName val="2кв."/>
      <sheetName val="ОТиТБ"/>
      <sheetName val="Non-Statistical Sampling Master"/>
      <sheetName val="Global Data"/>
      <sheetName val="SMSTemp"/>
      <sheetName val="A-20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Russia Print Version"/>
      <sheetName val="12НК"/>
      <sheetName val="3НК"/>
      <sheetName val="7НК"/>
      <sheetName val="исп.см."/>
      <sheetName val="L&amp;E"/>
      <sheetName val="Служебный ФКРБ"/>
      <sheetName val="Источник финансирования"/>
      <sheetName val="Способ закупки"/>
      <sheetName val="Тип пункта плана"/>
      <sheetName val="Cash flows - PBC"/>
      <sheetName val="FA register"/>
      <sheetName val="Comp06"/>
      <sheetName val="Keys"/>
      <sheetName val="Precios"/>
      <sheetName val="Analytics"/>
      <sheetName val="FA Movement Kyrg"/>
      <sheetName val="Reference"/>
      <sheetName val="д.7.001"/>
      <sheetName val="-расчет налогов от ФОТ  на 2014"/>
      <sheetName val="Список документов"/>
      <sheetName val="перевозки"/>
      <sheetName val="9"/>
      <sheetName val="Hidden"/>
      <sheetName val="ОТЧЕТ КТЖ 01.01.09"/>
      <sheetName val="L-1"/>
      <sheetName val="ввод-вывод ОС авг2004- 2005"/>
      <sheetName val="Форма3.6"/>
      <sheetName val="Graph"/>
      <sheetName val="Pbs_Wbs_ATC"/>
      <sheetName val="GAAP TB 30.09.01  detail p&amp;l"/>
      <sheetName val="FA Movement "/>
      <sheetName val="depreciation testing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УПРАВЛЕНИЕ11"/>
      <sheetName val="Лист2"/>
      <sheetName val="Содержание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Securities"/>
      <sheetName val="16.12"/>
      <sheetName val="Макро"/>
      <sheetName val="$ IS"/>
      <sheetName val="MetaData"/>
      <sheetName val="ЛСЦ начисленное на 31.12.08"/>
      <sheetName val="ЛЛизинг начис. на 31.12.08"/>
      <sheetName val="ВОЛС"/>
      <sheetName val="11"/>
      <sheetName val="10"/>
      <sheetName val="7"/>
      <sheetName val="факс(2005-20гг.)"/>
      <sheetName val="I KEY INFORMATION"/>
      <sheetName val="почтов.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6НК-cт."/>
      <sheetName val="Interco payables&amp;receivables"/>
      <sheetName val="Common"/>
      <sheetName val="OPEX&amp;FIN"/>
      <sheetName val="1 (2)"/>
      <sheetName val="ППД"/>
      <sheetName val="2в"/>
      <sheetName val="общ-нефт"/>
      <sheetName val="Оборудование_стоим"/>
      <sheetName val="O.500 Property Tax"/>
      <sheetName val="предприятия"/>
      <sheetName val="ГМ "/>
      <sheetName val="ДД"/>
      <sheetName val="ATI"/>
      <sheetName val="Блоки"/>
      <sheetName val="_ССЫЛКА"/>
      <sheetName val="Справочник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Cashflow"/>
      <sheetName val="форма 3 смета затрат"/>
      <sheetName val="Подразделения"/>
      <sheetName val="Проекты"/>
      <sheetName val="Сотрудники"/>
      <sheetName val="прил№10"/>
      <sheetName val="факс(2005-20гг_)"/>
      <sheetName val="Гр5(о)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пр. раб."/>
      <sheetName val="из_сем4"/>
      <sheetName val="US_Dollar_20034"/>
      <sheetName val="SDR_20034"/>
      <sheetName val="Control_Settings1"/>
      <sheetName val="GTM_BK1"/>
      <sheetName val="Consolidator_Inputs1"/>
      <sheetName val="Добыча_нефти44"/>
      <sheetName val="поставка_сравн131"/>
      <sheetName val="2_2_ОтклОТМ2"/>
      <sheetName val="1_3_2_ОТМ2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Profiles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Б_мчас_(П)1"/>
      <sheetName val="2008_ГСМ1"/>
      <sheetName val="Плата_за_загрязнение_1"/>
      <sheetName val="Собственный_капитал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"/>
      <sheetName val="факс(2005-20гг_)1"/>
      <sheetName val="6НК-cт_"/>
      <sheetName val="Interco_payables&amp;receivables"/>
      <sheetName val="1_(2)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O_500_Property_Tax"/>
      <sheetName val="SA_Procedures"/>
      <sheetName val="ГМ_"/>
      <sheetName val="почтов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-расчет_налогов_от_ФОТ__на_2014"/>
      <sheetName val="FA_Movement_Kyrg"/>
      <sheetName val="ввод-вывод_ОС_авг2004-_2005"/>
      <sheetName val="Форма3_6"/>
      <sheetName val="FA_Movement_"/>
      <sheetName val="depreciation_testing"/>
      <sheetName val="форма_3_смета_затрат"/>
      <sheetName val="$_IS"/>
      <sheetName val="Авансы_уплач,деньги_в_регионах"/>
      <sheetName val="Авансы_уплач,деньги_в_регионах,"/>
      <sheetName val="PLтв_-_Б"/>
      <sheetName val="Спр__раб_"/>
      <sheetName val="K-800 Imp. test"/>
      <sheetName val="6 NK"/>
      <sheetName val="1кв. "/>
      <sheetName val="замер"/>
      <sheetName val="78"/>
      <sheetName val="PM-TE"/>
      <sheetName val="Test"/>
      <sheetName val="Setting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Бюджет тек. затрат"/>
      <sheetName val="коммун."/>
      <sheetName val="коммун_"/>
      <sheetName val="Бюджет_тек__затрат"/>
      <sheetName val="K-800_Imp__test"/>
      <sheetName val="FA_register"/>
      <sheetName val="не_удалять!"/>
      <sheetName val="Disclosure"/>
      <sheetName val="4"/>
      <sheetName val="Movement"/>
      <sheetName val="заявка_на_произ"/>
      <sheetName val="ТД РАП"/>
      <sheetName val="I_KEY_INFORMATION1"/>
      <sheetName val="почтов_1"/>
      <sheetName val="6НК-cт_1"/>
      <sheetName val="Interco_payables&amp;receivables1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Additions_Disposals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Wells"/>
      <sheetName val="fish"/>
      <sheetName val="из_сем5"/>
      <sheetName val="US_Dollar_20035"/>
      <sheetName val="SDR_20035"/>
      <sheetName val="Control_Settings2"/>
      <sheetName val="GTM_BK2"/>
      <sheetName val="Добыча_нефти45"/>
      <sheetName val="поставка_сравн132"/>
      <sheetName val="2_2_ОтклОТМ4"/>
      <sheetName val="1_3_2_ОТМ4"/>
      <sheetName val="Cost_99v982"/>
      <sheetName val="cant_sim2"/>
      <sheetName val="фот_пп2000разбивка2"/>
      <sheetName val="Production_Ref_Q-1-32"/>
      <sheetName val="ЗАО_н_ит2"/>
      <sheetName val="PP&amp;E_mvt_for_20032"/>
      <sheetName val="FP20DB_(3)2"/>
      <sheetName val="Курс_валют2"/>
      <sheetName val="Другие_расходы2"/>
      <sheetName val="Форма_4_кап_зат-ты_(2)2"/>
      <sheetName val="2006_AJE_RJE2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стр_245_(2)2"/>
      <sheetName val="Сдача_2"/>
      <sheetName val="МО_00122"/>
      <sheetName val="14_1_2_2_(Услуги_связи)2"/>
      <sheetName val="13_NGDO2"/>
      <sheetName val="__2_3_22"/>
      <sheetName val="12_из_57_АЗС2"/>
      <sheetName val="постоянные_затраты2"/>
      <sheetName val="Consolidator_Inputs2"/>
      <sheetName val="7_12"/>
      <sheetName val="Пр_412"/>
      <sheetName val="Russia_Print_Version2"/>
      <sheetName val="U2_775_-_COGS_comparison_per_s2"/>
      <sheetName val="I__Прогноз_доходов2"/>
      <sheetName val="Financial_ratios_А32"/>
      <sheetName val="2_2_ОтклОТМ5"/>
      <sheetName val="1_3_2_ОТМ5"/>
      <sheetName val="Б_мчас_(П)2"/>
      <sheetName val="2008_ГСМ2"/>
      <sheetName val="Плата_за_загрязнение_2"/>
      <sheetName val="Собственный_капитал2"/>
      <sheetName val="2кв_2"/>
      <sheetName val="Non-Statistical_Sampling_Maste2"/>
      <sheetName val="Global_Data2"/>
      <sheetName val="H3_100_Rollforward2"/>
      <sheetName val="MACRO2_XLM2"/>
      <sheetName val="U-ZR_AT1_XLS2"/>
      <sheetName val="План_произв-ва_(мес_)_(бюджет)2"/>
      <sheetName val="Инв_вл2"/>
      <sheetName val="факт_2005_г_2"/>
      <sheetName val="д_7_0012"/>
      <sheetName val="свод_грузоотпр_2"/>
      <sheetName val="Итоговая_таблица2"/>
      <sheetName val="факс(2005-20гг_)2"/>
      <sheetName val="1_(2)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SA_Procedures1"/>
      <sheetName val="ГМ_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-расчет_налогов_от_ФОТ__на_2011"/>
      <sheetName val="FA_Movement_Kyrg1"/>
      <sheetName val="ввод-вывод_ОС_авг2004-_20051"/>
      <sheetName val="Форма3_61"/>
      <sheetName val="FA_Movement_1"/>
      <sheetName val="depreciation_testing1"/>
      <sheetName val="форма_3_смета_затрат1"/>
      <sheetName val="$_IS1"/>
      <sheetName val="Авансы_уплач,деньги_в_регионах1"/>
      <sheetName val="Авансы_уплач,деньги_в_регионах2"/>
      <sheetName val="PLтв_-_Б1"/>
      <sheetName val="Спр__раб_1"/>
      <sheetName val="K-800_Imp__test1"/>
      <sheetName val="FA_register1"/>
      <sheetName val="Бюджет_тек__затрат1"/>
      <sheetName val="16_12"/>
      <sheetName val="4b_-_P&amp;L_ProductLine"/>
      <sheetName val="4a_-_Revenue_ProductLine"/>
      <sheetName val="5a_-_Orders_analysis"/>
      <sheetName val="8_-_Receivables"/>
      <sheetName val="D1_-_Balances_input"/>
      <sheetName val="D3_-_DBmagn"/>
      <sheetName val="ЛСЦ_начисленное_на_31_12_08"/>
      <sheetName val="ЛЛизинг_начис__на_31_12_08"/>
      <sheetName val="исп_см_"/>
      <sheetName val="Служебный_ФКРБ"/>
      <sheetName val="Источник_финансирования"/>
      <sheetName val="Способ_закупки"/>
      <sheetName val="Тип_пункта_плана"/>
      <sheetName val="Cash_flows_-_PBC"/>
      <sheetName val="коммун_1"/>
      <sheetName val="ТД_РАП"/>
      <sheetName val="Служебный ФК_x0005__x0000_"/>
      <sheetName val="6НК簀⽕쐀⽕"/>
      <sheetName val="Loaded"/>
      <sheetName val="PIT&amp;PP(2)"/>
      <sheetName val="153541"/>
      <sheetName val="Project Detail Inputs"/>
      <sheetName val="тиме"/>
      <sheetName val="InputTI"/>
      <sheetName val="6НКԯ_x0000_缀_x0000_"/>
      <sheetName val="Служебный ФК_x0000__x0000_"/>
      <sheetName val="6НК0_x0000_堀-"/>
      <sheetName val="6НК0_x0000_瀀"/>
      <sheetName val="6НК0_x0000_"/>
      <sheetName val="6НК0_x0000_　Y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6НК_x0007__x001c__x0009__x000d_"/>
      <sheetName val="_x0000__x000e__x0000__x000a__x0000__x0008__x0000__x000a__x0000__x000b__x0000__x0010__x0000__x0007_"/>
      <sheetName val="6НК_x0007__x001c_ _x000d_"/>
      <sheetName val="Служебный ФК_xdd90__x0012_"/>
      <sheetName val="Служебный ФК峔("/>
      <sheetName val="Служебный_ФК"/>
      <sheetName val="Служебный ФК厈-"/>
      <sheetName val="Служебный ФК⽄"/>
      <sheetName val="Служебный ФК⽬"/>
      <sheetName val="Служебный ФК嵔 "/>
      <sheetName val="Служебный ФК『"/>
      <sheetName val="Служебный ФК⿯"/>
      <sheetName val="Служебный ФКૐǪ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쀀Ø"/>
      <sheetName val="доп_дан_"/>
      <sheetName val="доп.дан."/>
      <sheetName val="ВСДС_1 (MAIN)"/>
      <sheetName val="без НДС"/>
      <sheetName val="Служебный ФК_x0005_"/>
      <sheetName val="Input_Assumptions"/>
      <sheetName val="бартер"/>
      <sheetName val="6НК/_x0000_蠀"/>
      <sheetName val="6НК/_x0000_ü"/>
      <sheetName val="6НК/_x0000_£"/>
      <sheetName val="6НК/_x0000_蠀_x0008_"/>
      <sheetName val="6НК/_x0000_頀K"/>
      <sheetName val="ноябрь - декабрь"/>
      <sheetName val="Summary &amp; Variables"/>
      <sheetName val="Технический"/>
      <sheetName val="Индексы"/>
      <sheetName val="6НКԯ"/>
      <sheetName val="Служебный ФК"/>
      <sheetName val="6НК0"/>
      <sheetName val="Служебный ФК_x001f_"/>
      <sheetName val="Служебный ФК_x0012_"/>
      <sheetName val="6НК/_x0000__xd800_¹"/>
      <sheetName val="Админ и ОPEX 2010-12гг"/>
      <sheetName val="Общие данные"/>
      <sheetName val="Затраты утил.ТБО"/>
      <sheetName val="14_1_2_2__Услуги связи_"/>
      <sheetName val="Links"/>
      <sheetName val="Production_analysis"/>
      <sheetName val="breakdown"/>
      <sheetName val="P&amp;L"/>
      <sheetName val="Provisions"/>
      <sheetName val="FA depreciation"/>
      <sheetName val="N"/>
      <sheetName val="Исх.данные"/>
      <sheetName val="распределение модели"/>
      <sheetName val="цеховые"/>
      <sheetName val="ПАРАМ"/>
      <sheetName val="6НК퐀ᵝഀ놃"/>
      <sheetName val="[form.xls]6НК/_x0000_쀀Ø"/>
      <sheetName val="[form.xls]6НК/_x0000_쀀"/>
      <sheetName val="[form.xls]6НК/_x0000_栀)"/>
      <sheetName val="[form.xls]6НК/_x0000_瀀à"/>
      <sheetName val="[form.xls]6НК/_x0000_⠀´"/>
      <sheetName val="[form.xls]6НК/_x0000_ࠀµ"/>
      <sheetName val="[form.xls]6НК/_x0000_蠀"/>
      <sheetName val="[form.xls]6НК/_x0000_ü"/>
      <sheetName val="[form.xls]6НК/_x0000_£"/>
      <sheetName val="[form.xls]6НК/_x0000_蠀_x0008_"/>
      <sheetName val="[form.xls]6НК/_x0000_頀K"/>
      <sheetName val=" По скв"/>
      <sheetName val="Программа(М)"/>
      <sheetName val="[form.xls][form.xls]6НК/_x0000_쀀"/>
      <sheetName val="[form.xls][form.xls]6НК/_x0000_栀)"/>
      <sheetName val="[form.xls][form.xls]6НК/_x0000_瀀à"/>
      <sheetName val="[form.xls][form.xls]6НК/_x0000_⠀´"/>
      <sheetName val="[form.xls][form.xls]6НК/_x0000_ࠀµ"/>
      <sheetName val="[form.xls][form.xls]6НК/_x0000_쀀Ø"/>
      <sheetName val="6НК≟ഀﲃ"/>
      <sheetName val="канат.прод."/>
      <sheetName val="канат_прод_"/>
      <sheetName val="ноябрь_-_декабрь"/>
      <sheetName val="Ф3"/>
      <sheetName val="I_KEY_INFORMATION2"/>
      <sheetName val="почтов_2"/>
      <sheetName val="6НК-cт_2"/>
      <sheetName val="Interco_payables&amp;receivables2"/>
      <sheetName val="Трафик_по_АУП1"/>
      <sheetName val="Трафик_по_ЦБПТО1"/>
      <sheetName val="Трафик_по_ПНУ1"/>
      <sheetName val="Трафик_по_ЖНУ1"/>
      <sheetName val="Трафик_по_ШНУ1"/>
      <sheetName val="18_1"/>
      <sheetName val="08_1"/>
      <sheetName val="11_1"/>
      <sheetName val="14_1"/>
      <sheetName val="15_1"/>
      <sheetName val="05_1"/>
      <sheetName val="09_1"/>
      <sheetName val="6НК/"/>
      <sheetName val="Test of FA Installation"/>
      <sheetName val="Additions"/>
      <sheetName val="Расчет объема СУИБ"/>
      <sheetName val="LTM"/>
      <sheetName val="CREDIT STATS"/>
      <sheetName val="DropZone"/>
      <sheetName val="Analitics"/>
      <sheetName val="[form.xls]6НК/_x0000__xd800_¹"/>
      <sheetName val="[form.xls][form.xls]6НК/_x0000_蠀"/>
      <sheetName val="[form.xls][form.xls]6НК/_x0000_ü"/>
      <sheetName val="[form.xls][form.xls]6НК/_x0000_£"/>
      <sheetName val="[form.xls][form.xls]6НК/_x0000_蠀_x0008_"/>
      <sheetName val="[form.xls][form.xls]6НК/_x0000_頀K"/>
      <sheetName val="[form.xls][form.xls]6НК/_x0000__xd800_¹"/>
      <sheetName val="полугодие"/>
      <sheetName val="Вып.П.П."/>
      <sheetName val="кварталы"/>
      <sheetName val="план"/>
      <sheetName val="Россия-экспорт"/>
      <sheetName val="6НК/_x0000_�¹"/>
      <sheetName val="Энергия"/>
      <sheetName val="FS-97"/>
      <sheetName val="всп"/>
      <sheetName val="6НК/_x0000_렀£"/>
      <sheetName val="Staff"/>
      <sheetName val="Пром1"/>
      <sheetName val="Ural med"/>
      <sheetName val="НДПИ"/>
      <sheetName val="CD-실적"/>
      <sheetName val="CONB001A_010_30"/>
      <sheetName val="Store"/>
      <sheetName val="КС 2018"/>
      <sheetName val="Lists"/>
      <sheetName val="Коэфф"/>
      <sheetName val="98-02E&amp;PSUM"/>
      <sheetName val="4НК"/>
      <sheetName val="[form.xls]6НК/_x0000_렀£"/>
      <sheetName val="БРК УЖ"/>
      <sheetName val="БРК ЮКО свод"/>
      <sheetName val="Сбер 1450"/>
      <sheetName val="Сбер 1300"/>
      <sheetName val="Сбер 2500"/>
      <sheetName val="Сбер 3750"/>
      <sheetName val="КР з.ч"/>
      <sheetName val="[form.xls]6НК/_x0000_�¹"/>
      <sheetName val="[form.xls][form.xls]6НК/_x0000_�¹"/>
      <sheetName val="[form.xls]6НК/"/>
      <sheetName val="Все виды материалов D`1-18"/>
      <sheetName val="b-4"/>
      <sheetName val="Product Assumptions"/>
      <sheetName val="План_произв-в_x0006__x000c__x0007__x000f__x0010__x0011__x0007__x0007_贰΢ǅ_x0000_Ā_x0000__x0000__x0000__x0000_"/>
      <sheetName val="Служебный ФК?_x001f_"/>
      <sheetName val="Служебный ФК?_x0012_"/>
      <sheetName val="[form.xls][form.xls]6НК/"/>
      <sheetName val="Служебный ФК悤_x001d_"/>
      <sheetName val="6НК吀ᥢഀ榃"/>
      <sheetName val="План_произв-в_x0006__x000c__x0007__x000f__x0010__x0011__x0007__x0007_贰΢ǅ"/>
      <sheetName val="ConsumptionPerUnit"/>
      <sheetName val="14.1.8.11.(Прочие)"/>
      <sheetName val="3.ФОТ"/>
      <sheetName val="4.Налоги"/>
      <sheetName val="Залоги c RS"/>
      <sheetName val="Исх"/>
      <sheetName val="WBS98"/>
      <sheetName val="Служебный ФК _x0000_"/>
      <sheetName val="Служебный ФК "/>
      <sheetName val="ïîñòàâêà ñðàâí13"/>
      <sheetName val="Chart_data"/>
      <sheetName val="01-45"/>
      <sheetName val="Sheet3"/>
      <sheetName val="14"/>
      <sheetName val="ОПГЗ"/>
      <sheetName val="План ГЗ"/>
      <sheetName val="Вид предмета"/>
      <sheetName val="Год"/>
      <sheetName val="Месяцы"/>
      <sheetName val="ЭКРБ"/>
      <sheetName val="Фонд"/>
      <sheetName val="Input TI"/>
      <sheetName val="Конс "/>
      <sheetName val="6НК쌊 /"/>
      <sheetName val="Конфигурация МАКРО"/>
      <sheetName val="ожид ФОТ_2010_форма1"/>
      <sheetName val="свод ФОТ"/>
      <sheetName val="Актив(1)"/>
      <sheetName val="6НК  _x0009__x000d_"/>
      <sheetName val="Служебный ФК恔 "/>
      <sheetName val="Служебный ФК "/>
      <sheetName val="Служебный ФК  "/>
      <sheetName val="6НК   _x000d_"/>
      <sheetName val="Индексы перероценки"/>
      <sheetName val="Управление"/>
      <sheetName val="input_data"/>
      <sheetName val="Финбюджет свод "/>
      <sheetName val="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/>
      <sheetData sheetId="394" refreshError="1"/>
      <sheetData sheetId="395"/>
      <sheetData sheetId="396"/>
      <sheetData sheetId="397"/>
      <sheetData sheetId="398"/>
      <sheetData sheetId="399"/>
      <sheetData sheetId="400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/>
      <sheetData sheetId="819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/>
      <sheetData sheetId="928"/>
      <sheetData sheetId="929"/>
      <sheetData sheetId="930"/>
      <sheetData sheetId="931"/>
      <sheetData sheetId="932" refreshError="1"/>
      <sheetData sheetId="933" refreshError="1"/>
      <sheetData sheetId="934" refreshError="1"/>
      <sheetData sheetId="935"/>
      <sheetData sheetId="936"/>
      <sheetData sheetId="937" refreshError="1"/>
      <sheetData sheetId="938" refreshError="1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 refreshError="1"/>
      <sheetData sheetId="963" refreshError="1"/>
      <sheetData sheetId="964"/>
      <sheetData sheetId="96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  <sheetName val="Profit &amp; Loss Total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  <sheetName val="Profit &amp; Loss Total"/>
      <sheetName val="Форма2"/>
      <sheetName val="Assumptions"/>
      <sheetName val="3НК"/>
      <sheetName val="5R"/>
      <sheetName val="FS-97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7.1"/>
      <sheetName val="ШРР"/>
      <sheetName val="Баланс ТД"/>
      <sheetName val="12НК"/>
      <sheetName val="7НК"/>
      <sheetName val="Важн_2004"/>
      <sheetName val="Важн_20041"/>
      <sheetName val="57_1NKs плюс АА_Н"/>
      <sheetName val="2.2 ОтклОТМ"/>
      <sheetName val="1.3.2 ОТМ"/>
      <sheetName val="FES"/>
      <sheetName val="База"/>
      <sheetName val="Труд"/>
      <sheetName val="2БО"/>
      <sheetName val="2НК"/>
      <sheetName val="Info"/>
      <sheetName val="OffshoreBatchReport"/>
      <sheetName val="Статьи"/>
      <sheetName val="ГСМ Гараж"/>
      <sheetName val="ГСМ по инвест"/>
      <sheetName val="аморт"/>
      <sheetName val="Запчасти Гараж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Стор Орг.РМУ"/>
      <sheetName val="Управление"/>
      <sheetName val="ЗАО_н.ит"/>
      <sheetName val="11"/>
      <sheetName val="ЗАО_мес"/>
      <sheetName val="Форма1"/>
      <sheetName val="Осн"/>
      <sheetName val="Сдача "/>
      <sheetName val="Пром1"/>
      <sheetName val="предприятия"/>
      <sheetName val="Лист5"/>
      <sheetName val="Loaded"/>
      <sheetName val="Links"/>
      <sheetName val="Hidden"/>
      <sheetName val="Sample"/>
      <sheetName val="name"/>
      <sheetName val="PROGNOS"/>
      <sheetName val="свод"/>
      <sheetName val="группа"/>
      <sheetName val="Норм потери_БУ"/>
      <sheetName val="Перечень данных"/>
      <sheetName val="Важн_20042"/>
      <sheetName val="7_1"/>
      <sheetName val="Баланс_ТД"/>
      <sheetName val="ГСМ_Гараж"/>
      <sheetName val="ГСМ_по_инвест"/>
      <sheetName val="Запчасти_Гараж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Стор_Орг_РМУ"/>
      <sheetName val="KAZAK_RECO_ST_99"/>
      <sheetName val="Profit_&amp;_Loss_Total"/>
      <sheetName val="Перечень_данных"/>
      <sheetName val="57_1NKs_плюс_АА_Н"/>
      <sheetName val="Плата по %"/>
      <sheetName val="Sheet1"/>
      <sheetName val="ЯНВАРЬ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 refreshError="1"/>
      <sheetData sheetId="105" refreshError="1"/>
      <sheetData sheetId="10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7.1"/>
      <sheetName val="Содержание"/>
      <sheetName val="Captions"/>
      <sheetName val="Форма2"/>
      <sheetName val="6НК-cт."/>
      <sheetName val="из сем"/>
      <sheetName val="KAZAK RECO ST 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  <row r="65536">
          <cell r="V65536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7.1"/>
      <sheetName val="Содержание"/>
      <sheetName val="Captions"/>
      <sheetName val="Форма2"/>
      <sheetName val="6НК-cт."/>
      <sheetName val="из сем"/>
      <sheetName val="KAZAK RECO ST 99"/>
      <sheetName val="свод по доходам"/>
      <sheetName val="TB"/>
      <sheetName val="PR CN"/>
      <sheetName val="Пр2"/>
      <sheetName val="H3.100 Rollforward"/>
      <sheetName val="Hidden"/>
      <sheetName val="ЯНВАРЬ"/>
      <sheetName val="Const"/>
      <sheetName val="AFE's  By Afe"/>
      <sheetName val="3НК"/>
      <sheetName val="RD_610"/>
      <sheetName val="Cover"/>
      <sheetName val="Мебель"/>
      <sheetName val="SMSTemp"/>
      <sheetName val="Управление"/>
      <sheetName val="BP_Update_for_WCM"/>
      <sheetName val="1_1_Паспорт"/>
      <sheetName val="1_2_Сценарий"/>
      <sheetName val="1_3_1_ОбъемПроизв"/>
      <sheetName val="1_3_2_ОТМ"/>
      <sheetName val="1_3_2_ОТМ_(УМГ)"/>
      <sheetName val="1_3_2_ОТМ_(ЭМГ)"/>
      <sheetName val="1_4_ПланСоцЗатр"/>
      <sheetName val="1_5_ПСнижЗатр"/>
      <sheetName val="1_6_КФУ"/>
      <sheetName val="1_7_ИнвестПроекты"/>
      <sheetName val="1_8_Займы"/>
      <sheetName val="2_1_Доходы"/>
      <sheetName val="2_2_ОтклОТМ"/>
      <sheetName val="промеж__себестоим"/>
      <sheetName val="2_3_Себестоимость"/>
      <sheetName val="2_3_Себестоимость_УМГ"/>
      <sheetName val="2_3_Себестоимость_ЭМГ"/>
      <sheetName val="2_4_Непроизв__расходы"/>
      <sheetName val="2_4_Непроизв__расходы_УМГ"/>
      <sheetName val="2_4_Непроизв__расходы_ЭМГ"/>
      <sheetName val="2_4_Непроизв__расходы_ЦА"/>
      <sheetName val="промеж__КВЛ"/>
      <sheetName val="2_5_КВЛ"/>
      <sheetName val="2_5_КВЛ_УМГ"/>
      <sheetName val="2_5_КВЛ_ЭМГ"/>
      <sheetName val="2_5_КВЛ_ЦА"/>
      <sheetName val="Займы_в_валюте"/>
      <sheetName val="Султанат_Оман"/>
      <sheetName val="BNP_Paribas"/>
      <sheetName val="2_6_Займы_в_тенге"/>
      <sheetName val="2_7_Налоги"/>
      <sheetName val="2_8_Труд"/>
      <sheetName val="2_8_Труд_УМГ"/>
      <sheetName val="2_8_Труд_ЭМГ"/>
      <sheetName val="2_8_Труд_ЦА"/>
      <sheetName val="3_Справ"/>
      <sheetName val="Ден_поток"/>
      <sheetName val="2_1БП"/>
      <sheetName val="2_2БП"/>
      <sheetName val="1_3_2_ОТМ1"/>
      <sheetName val="2_2_ОтклОТМ1"/>
      <sheetName val="7_1"/>
      <sheetName val="BP_Update_for_WCM1"/>
      <sheetName val="1_1_Паспорт1"/>
      <sheetName val="1_2_Сценарий1"/>
      <sheetName val="1_3_1_ОбъемПроизв1"/>
      <sheetName val="1_3_2_ОТМ2"/>
      <sheetName val="1_3_2_ОТМ_(УМГ)1"/>
      <sheetName val="1_3_2_ОТМ_(ЭМГ)1"/>
      <sheetName val="1_4_ПланСоцЗатр1"/>
      <sheetName val="1_5_ПСнижЗатр1"/>
      <sheetName val="1_6_КФУ1"/>
      <sheetName val="1_7_ИнвестПроекты1"/>
      <sheetName val="1_8_Займы1"/>
      <sheetName val="2_1_Доходы1"/>
      <sheetName val="2_2_ОтклОТМ2"/>
      <sheetName val="промеж__себестоим1"/>
      <sheetName val="2_3_Себестоимость1"/>
      <sheetName val="2_3_Себестоимость_УМГ1"/>
      <sheetName val="2_3_Себестоимость_ЭМГ1"/>
      <sheetName val="2_4_Непроизв__расходы1"/>
      <sheetName val="2_4_Непроизв__расходы_УМГ1"/>
      <sheetName val="2_4_Непроизв__расходы_ЭМГ1"/>
      <sheetName val="2_4_Непроизв__расходы_ЦА1"/>
      <sheetName val="промеж__КВЛ1"/>
      <sheetName val="2_5_КВЛ1"/>
      <sheetName val="2_5_КВЛ_УМГ1"/>
      <sheetName val="2_5_КВЛ_ЭМГ1"/>
      <sheetName val="2_5_КВЛ_ЦА1"/>
      <sheetName val="Займы_в_валюте1"/>
      <sheetName val="Султанат_Оман1"/>
      <sheetName val="BNP_Paribas1"/>
      <sheetName val="2_6_Займы_в_тенге1"/>
      <sheetName val="2_7_Налоги1"/>
      <sheetName val="2_8_Труд1"/>
      <sheetName val="2_8_Труд_УМГ1"/>
      <sheetName val="2_8_Труд_ЭМГ1"/>
      <sheetName val="2_8_Труд_ЦА1"/>
      <sheetName val="3_Справ1"/>
      <sheetName val="Ден_поток1"/>
      <sheetName val="2_1БП1"/>
      <sheetName val="2_2БП1"/>
      <sheetName val="1_3_2_ОТМ3"/>
      <sheetName val="2_2_ОтклОТМ3"/>
      <sheetName val="7_11"/>
      <sheetName val="  2.3.2"/>
      <sheetName val="2 БО"/>
      <sheetName val="12июля"/>
      <sheetName val="rosett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  <row r="65536">
          <cell r="V65536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WUK190"/>
  <sheetViews>
    <sheetView tabSelected="1" view="pageBreakPreview" topLeftCell="A86" zoomScale="55" zoomScaleNormal="55" zoomScaleSheetLayoutView="55" zoomScalePageLayoutView="60" workbookViewId="0">
      <selection activeCell="H89" sqref="H89"/>
    </sheetView>
  </sheetViews>
  <sheetFormatPr defaultRowHeight="18.75"/>
  <cols>
    <col min="1" max="1" width="11.7109375" style="48" customWidth="1"/>
    <col min="2" max="2" width="120.140625" style="49" customWidth="1"/>
    <col min="3" max="3" width="29.140625" style="49" customWidth="1"/>
    <col min="4" max="4" width="38.85546875" style="303" customWidth="1"/>
    <col min="5" max="5" width="27.140625" style="50" hidden="1" customWidth="1"/>
    <col min="6" max="6" width="8.140625" style="50" hidden="1" customWidth="1"/>
    <col min="7" max="7" width="32.140625" style="51" hidden="1" customWidth="1"/>
    <col min="8" max="8" width="33.5703125" style="51" customWidth="1"/>
    <col min="9" max="9" width="35.7109375" style="51" hidden="1" customWidth="1"/>
    <col min="10" max="10" width="23.140625" style="51" customWidth="1"/>
    <col min="11" max="11" width="23.28515625" style="192" customWidth="1"/>
    <col min="12" max="12" width="148" style="52" hidden="1" customWidth="1"/>
    <col min="13" max="13" width="21.5703125" style="215" customWidth="1"/>
    <col min="14" max="14" width="17" style="215" customWidth="1"/>
    <col min="15" max="15" width="18.140625" style="215" customWidth="1"/>
    <col min="16" max="16" width="16.42578125" style="215" customWidth="1"/>
    <col min="17" max="17" width="14.28515625" style="215" customWidth="1"/>
    <col min="18" max="18" width="18.28515625" style="215" customWidth="1"/>
    <col min="19" max="19" width="15.140625" style="215" customWidth="1"/>
    <col min="20" max="20" width="16" style="215" customWidth="1"/>
    <col min="21" max="21" width="16.42578125" style="215" customWidth="1"/>
    <col min="22" max="22" width="15.42578125" style="215" customWidth="1"/>
    <col min="23" max="23" width="13.5703125" style="215" customWidth="1"/>
    <col min="24" max="24" width="16.140625" style="215" customWidth="1"/>
    <col min="25" max="25" width="9.140625" style="215"/>
    <col min="26" max="26" width="17.28515625" style="215" customWidth="1"/>
    <col min="27" max="31" width="9.140625" style="241"/>
    <col min="32" max="221" width="9.140625" style="54"/>
    <col min="222" max="222" width="5.7109375" style="54" customWidth="1"/>
    <col min="223" max="223" width="65" style="54" customWidth="1"/>
    <col min="224" max="224" width="20" style="54" customWidth="1"/>
    <col min="225" max="225" width="26.28515625" style="54" customWidth="1"/>
    <col min="226" max="226" width="22.140625" style="54" customWidth="1"/>
    <col min="227" max="227" width="0.140625" style="54" customWidth="1"/>
    <col min="228" max="228" width="19.140625" style="54" customWidth="1"/>
    <col min="229" max="230" width="0" style="54" hidden="1" customWidth="1"/>
    <col min="231" max="231" width="153.85546875" style="54" customWidth="1"/>
    <col min="232" max="232" width="14.85546875" style="54" customWidth="1"/>
    <col min="233" max="233" width="16.7109375" style="54" bestFit="1" customWidth="1"/>
    <col min="234" max="477" width="9.140625" style="54"/>
    <col min="478" max="478" width="5.7109375" style="54" customWidth="1"/>
    <col min="479" max="479" width="65" style="54" customWidth="1"/>
    <col min="480" max="480" width="20" style="54" customWidth="1"/>
    <col min="481" max="481" width="26.28515625" style="54" customWidth="1"/>
    <col min="482" max="482" width="22.140625" style="54" customWidth="1"/>
    <col min="483" max="483" width="0.140625" style="54" customWidth="1"/>
    <col min="484" max="484" width="19.140625" style="54" customWidth="1"/>
    <col min="485" max="486" width="0" style="54" hidden="1" customWidth="1"/>
    <col min="487" max="487" width="153.85546875" style="54" customWidth="1"/>
    <col min="488" max="488" width="14.85546875" style="54" customWidth="1"/>
    <col min="489" max="489" width="16.7109375" style="54" bestFit="1" customWidth="1"/>
    <col min="490" max="733" width="9.140625" style="54"/>
    <col min="734" max="734" width="5.7109375" style="54" customWidth="1"/>
    <col min="735" max="735" width="65" style="54" customWidth="1"/>
    <col min="736" max="736" width="20" style="54" customWidth="1"/>
    <col min="737" max="737" width="26.28515625" style="54" customWidth="1"/>
    <col min="738" max="738" width="22.140625" style="54" customWidth="1"/>
    <col min="739" max="739" width="0.140625" style="54" customWidth="1"/>
    <col min="740" max="740" width="19.140625" style="54" customWidth="1"/>
    <col min="741" max="742" width="0" style="54" hidden="1" customWidth="1"/>
    <col min="743" max="743" width="153.85546875" style="54" customWidth="1"/>
    <col min="744" max="744" width="14.85546875" style="54" customWidth="1"/>
    <col min="745" max="745" width="16.7109375" style="54" bestFit="1" customWidth="1"/>
    <col min="746" max="989" width="9.140625" style="54"/>
    <col min="990" max="990" width="5.7109375" style="54" customWidth="1"/>
    <col min="991" max="991" width="65" style="54" customWidth="1"/>
    <col min="992" max="992" width="20" style="54" customWidth="1"/>
    <col min="993" max="993" width="26.28515625" style="54" customWidth="1"/>
    <col min="994" max="994" width="22.140625" style="54" customWidth="1"/>
    <col min="995" max="995" width="0.140625" style="54" customWidth="1"/>
    <col min="996" max="996" width="19.140625" style="54" customWidth="1"/>
    <col min="997" max="998" width="0" style="54" hidden="1" customWidth="1"/>
    <col min="999" max="999" width="153.85546875" style="54" customWidth="1"/>
    <col min="1000" max="1000" width="14.85546875" style="54" customWidth="1"/>
    <col min="1001" max="1001" width="16.7109375" style="54" bestFit="1" customWidth="1"/>
    <col min="1002" max="1245" width="9.140625" style="54"/>
    <col min="1246" max="1246" width="5.7109375" style="54" customWidth="1"/>
    <col min="1247" max="1247" width="65" style="54" customWidth="1"/>
    <col min="1248" max="1248" width="20" style="54" customWidth="1"/>
    <col min="1249" max="1249" width="26.28515625" style="54" customWidth="1"/>
    <col min="1250" max="1250" width="22.140625" style="54" customWidth="1"/>
    <col min="1251" max="1251" width="0.140625" style="54" customWidth="1"/>
    <col min="1252" max="1252" width="19.140625" style="54" customWidth="1"/>
    <col min="1253" max="1254" width="0" style="54" hidden="1" customWidth="1"/>
    <col min="1255" max="1255" width="153.85546875" style="54" customWidth="1"/>
    <col min="1256" max="1256" width="14.85546875" style="54" customWidth="1"/>
    <col min="1257" max="1257" width="16.7109375" style="54" bestFit="1" customWidth="1"/>
    <col min="1258" max="1501" width="9.140625" style="54"/>
    <col min="1502" max="1502" width="5.7109375" style="54" customWidth="1"/>
    <col min="1503" max="1503" width="65" style="54" customWidth="1"/>
    <col min="1504" max="1504" width="20" style="54" customWidth="1"/>
    <col min="1505" max="1505" width="26.28515625" style="54" customWidth="1"/>
    <col min="1506" max="1506" width="22.140625" style="54" customWidth="1"/>
    <col min="1507" max="1507" width="0.140625" style="54" customWidth="1"/>
    <col min="1508" max="1508" width="19.140625" style="54" customWidth="1"/>
    <col min="1509" max="1510" width="0" style="54" hidden="1" customWidth="1"/>
    <col min="1511" max="1511" width="153.85546875" style="54" customWidth="1"/>
    <col min="1512" max="1512" width="14.85546875" style="54" customWidth="1"/>
    <col min="1513" max="1513" width="16.7109375" style="54" bestFit="1" customWidth="1"/>
    <col min="1514" max="1757" width="9.140625" style="54"/>
    <col min="1758" max="1758" width="5.7109375" style="54" customWidth="1"/>
    <col min="1759" max="1759" width="65" style="54" customWidth="1"/>
    <col min="1760" max="1760" width="20" style="54" customWidth="1"/>
    <col min="1761" max="1761" width="26.28515625" style="54" customWidth="1"/>
    <col min="1762" max="1762" width="22.140625" style="54" customWidth="1"/>
    <col min="1763" max="1763" width="0.140625" style="54" customWidth="1"/>
    <col min="1764" max="1764" width="19.140625" style="54" customWidth="1"/>
    <col min="1765" max="1766" width="0" style="54" hidden="1" customWidth="1"/>
    <col min="1767" max="1767" width="153.85546875" style="54" customWidth="1"/>
    <col min="1768" max="1768" width="14.85546875" style="54" customWidth="1"/>
    <col min="1769" max="1769" width="16.7109375" style="54" bestFit="1" customWidth="1"/>
    <col min="1770" max="2013" width="9.140625" style="54"/>
    <col min="2014" max="2014" width="5.7109375" style="54" customWidth="1"/>
    <col min="2015" max="2015" width="65" style="54" customWidth="1"/>
    <col min="2016" max="2016" width="20" style="54" customWidth="1"/>
    <col min="2017" max="2017" width="26.28515625" style="54" customWidth="1"/>
    <col min="2018" max="2018" width="22.140625" style="54" customWidth="1"/>
    <col min="2019" max="2019" width="0.140625" style="54" customWidth="1"/>
    <col min="2020" max="2020" width="19.140625" style="54" customWidth="1"/>
    <col min="2021" max="2022" width="0" style="54" hidden="1" customWidth="1"/>
    <col min="2023" max="2023" width="153.85546875" style="54" customWidth="1"/>
    <col min="2024" max="2024" width="14.85546875" style="54" customWidth="1"/>
    <col min="2025" max="2025" width="16.7109375" style="54" bestFit="1" customWidth="1"/>
    <col min="2026" max="2269" width="9.140625" style="54"/>
    <col min="2270" max="2270" width="5.7109375" style="54" customWidth="1"/>
    <col min="2271" max="2271" width="65" style="54" customWidth="1"/>
    <col min="2272" max="2272" width="20" style="54" customWidth="1"/>
    <col min="2273" max="2273" width="26.28515625" style="54" customWidth="1"/>
    <col min="2274" max="2274" width="22.140625" style="54" customWidth="1"/>
    <col min="2275" max="2275" width="0.140625" style="54" customWidth="1"/>
    <col min="2276" max="2276" width="19.140625" style="54" customWidth="1"/>
    <col min="2277" max="2278" width="0" style="54" hidden="1" customWidth="1"/>
    <col min="2279" max="2279" width="153.85546875" style="54" customWidth="1"/>
    <col min="2280" max="2280" width="14.85546875" style="54" customWidth="1"/>
    <col min="2281" max="2281" width="16.7109375" style="54" bestFit="1" customWidth="1"/>
    <col min="2282" max="2525" width="9.140625" style="54"/>
    <col min="2526" max="2526" width="5.7109375" style="54" customWidth="1"/>
    <col min="2527" max="2527" width="65" style="54" customWidth="1"/>
    <col min="2528" max="2528" width="20" style="54" customWidth="1"/>
    <col min="2529" max="2529" width="26.28515625" style="54" customWidth="1"/>
    <col min="2530" max="2530" width="22.140625" style="54" customWidth="1"/>
    <col min="2531" max="2531" width="0.140625" style="54" customWidth="1"/>
    <col min="2532" max="2532" width="19.140625" style="54" customWidth="1"/>
    <col min="2533" max="2534" width="0" style="54" hidden="1" customWidth="1"/>
    <col min="2535" max="2535" width="153.85546875" style="54" customWidth="1"/>
    <col min="2536" max="2536" width="14.85546875" style="54" customWidth="1"/>
    <col min="2537" max="2537" width="16.7109375" style="54" bestFit="1" customWidth="1"/>
    <col min="2538" max="2781" width="9.140625" style="54"/>
    <col min="2782" max="2782" width="5.7109375" style="54" customWidth="1"/>
    <col min="2783" max="2783" width="65" style="54" customWidth="1"/>
    <col min="2784" max="2784" width="20" style="54" customWidth="1"/>
    <col min="2785" max="2785" width="26.28515625" style="54" customWidth="1"/>
    <col min="2786" max="2786" width="22.140625" style="54" customWidth="1"/>
    <col min="2787" max="2787" width="0.140625" style="54" customWidth="1"/>
    <col min="2788" max="2788" width="19.140625" style="54" customWidth="1"/>
    <col min="2789" max="2790" width="0" style="54" hidden="1" customWidth="1"/>
    <col min="2791" max="2791" width="153.85546875" style="54" customWidth="1"/>
    <col min="2792" max="2792" width="14.85546875" style="54" customWidth="1"/>
    <col min="2793" max="2793" width="16.7109375" style="54" bestFit="1" customWidth="1"/>
    <col min="2794" max="3037" width="9.140625" style="54"/>
    <col min="3038" max="3038" width="5.7109375" style="54" customWidth="1"/>
    <col min="3039" max="3039" width="65" style="54" customWidth="1"/>
    <col min="3040" max="3040" width="20" style="54" customWidth="1"/>
    <col min="3041" max="3041" width="26.28515625" style="54" customWidth="1"/>
    <col min="3042" max="3042" width="22.140625" style="54" customWidth="1"/>
    <col min="3043" max="3043" width="0.140625" style="54" customWidth="1"/>
    <col min="3044" max="3044" width="19.140625" style="54" customWidth="1"/>
    <col min="3045" max="3046" width="0" style="54" hidden="1" customWidth="1"/>
    <col min="3047" max="3047" width="153.85546875" style="54" customWidth="1"/>
    <col min="3048" max="3048" width="14.85546875" style="54" customWidth="1"/>
    <col min="3049" max="3049" width="16.7109375" style="54" bestFit="1" customWidth="1"/>
    <col min="3050" max="3293" width="9.140625" style="54"/>
    <col min="3294" max="3294" width="5.7109375" style="54" customWidth="1"/>
    <col min="3295" max="3295" width="65" style="54" customWidth="1"/>
    <col min="3296" max="3296" width="20" style="54" customWidth="1"/>
    <col min="3297" max="3297" width="26.28515625" style="54" customWidth="1"/>
    <col min="3298" max="3298" width="22.140625" style="54" customWidth="1"/>
    <col min="3299" max="3299" width="0.140625" style="54" customWidth="1"/>
    <col min="3300" max="3300" width="19.140625" style="54" customWidth="1"/>
    <col min="3301" max="3302" width="0" style="54" hidden="1" customWidth="1"/>
    <col min="3303" max="3303" width="153.85546875" style="54" customWidth="1"/>
    <col min="3304" max="3304" width="14.85546875" style="54" customWidth="1"/>
    <col min="3305" max="3305" width="16.7109375" style="54" bestFit="1" customWidth="1"/>
    <col min="3306" max="3549" width="9.140625" style="54"/>
    <col min="3550" max="3550" width="5.7109375" style="54" customWidth="1"/>
    <col min="3551" max="3551" width="65" style="54" customWidth="1"/>
    <col min="3552" max="3552" width="20" style="54" customWidth="1"/>
    <col min="3553" max="3553" width="26.28515625" style="54" customWidth="1"/>
    <col min="3554" max="3554" width="22.140625" style="54" customWidth="1"/>
    <col min="3555" max="3555" width="0.140625" style="54" customWidth="1"/>
    <col min="3556" max="3556" width="19.140625" style="54" customWidth="1"/>
    <col min="3557" max="3558" width="0" style="54" hidden="1" customWidth="1"/>
    <col min="3559" max="3559" width="153.85546875" style="54" customWidth="1"/>
    <col min="3560" max="3560" width="14.85546875" style="54" customWidth="1"/>
    <col min="3561" max="3561" width="16.7109375" style="54" bestFit="1" customWidth="1"/>
    <col min="3562" max="3805" width="9.140625" style="54"/>
    <col min="3806" max="3806" width="5.7109375" style="54" customWidth="1"/>
    <col min="3807" max="3807" width="65" style="54" customWidth="1"/>
    <col min="3808" max="3808" width="20" style="54" customWidth="1"/>
    <col min="3809" max="3809" width="26.28515625" style="54" customWidth="1"/>
    <col min="3810" max="3810" width="22.140625" style="54" customWidth="1"/>
    <col min="3811" max="3811" width="0.140625" style="54" customWidth="1"/>
    <col min="3812" max="3812" width="19.140625" style="54" customWidth="1"/>
    <col min="3813" max="3814" width="0" style="54" hidden="1" customWidth="1"/>
    <col min="3815" max="3815" width="153.85546875" style="54" customWidth="1"/>
    <col min="3816" max="3816" width="14.85546875" style="54" customWidth="1"/>
    <col min="3817" max="3817" width="16.7109375" style="54" bestFit="1" customWidth="1"/>
    <col min="3818" max="4061" width="9.140625" style="54"/>
    <col min="4062" max="4062" width="5.7109375" style="54" customWidth="1"/>
    <col min="4063" max="4063" width="65" style="54" customWidth="1"/>
    <col min="4064" max="4064" width="20" style="54" customWidth="1"/>
    <col min="4065" max="4065" width="26.28515625" style="54" customWidth="1"/>
    <col min="4066" max="4066" width="22.140625" style="54" customWidth="1"/>
    <col min="4067" max="4067" width="0.140625" style="54" customWidth="1"/>
    <col min="4068" max="4068" width="19.140625" style="54" customWidth="1"/>
    <col min="4069" max="4070" width="0" style="54" hidden="1" customWidth="1"/>
    <col min="4071" max="4071" width="153.85546875" style="54" customWidth="1"/>
    <col min="4072" max="4072" width="14.85546875" style="54" customWidth="1"/>
    <col min="4073" max="4073" width="16.7109375" style="54" bestFit="1" customWidth="1"/>
    <col min="4074" max="4317" width="9.140625" style="54"/>
    <col min="4318" max="4318" width="5.7109375" style="54" customWidth="1"/>
    <col min="4319" max="4319" width="65" style="54" customWidth="1"/>
    <col min="4320" max="4320" width="20" style="54" customWidth="1"/>
    <col min="4321" max="4321" width="26.28515625" style="54" customWidth="1"/>
    <col min="4322" max="4322" width="22.140625" style="54" customWidth="1"/>
    <col min="4323" max="4323" width="0.140625" style="54" customWidth="1"/>
    <col min="4324" max="4324" width="19.140625" style="54" customWidth="1"/>
    <col min="4325" max="4326" width="0" style="54" hidden="1" customWidth="1"/>
    <col min="4327" max="4327" width="153.85546875" style="54" customWidth="1"/>
    <col min="4328" max="4328" width="14.85546875" style="54" customWidth="1"/>
    <col min="4329" max="4329" width="16.7109375" style="54" bestFit="1" customWidth="1"/>
    <col min="4330" max="4573" width="9.140625" style="54"/>
    <col min="4574" max="4574" width="5.7109375" style="54" customWidth="1"/>
    <col min="4575" max="4575" width="65" style="54" customWidth="1"/>
    <col min="4576" max="4576" width="20" style="54" customWidth="1"/>
    <col min="4577" max="4577" width="26.28515625" style="54" customWidth="1"/>
    <col min="4578" max="4578" width="22.140625" style="54" customWidth="1"/>
    <col min="4579" max="4579" width="0.140625" style="54" customWidth="1"/>
    <col min="4580" max="4580" width="19.140625" style="54" customWidth="1"/>
    <col min="4581" max="4582" width="0" style="54" hidden="1" customWidth="1"/>
    <col min="4583" max="4583" width="153.85546875" style="54" customWidth="1"/>
    <col min="4584" max="4584" width="14.85546875" style="54" customWidth="1"/>
    <col min="4585" max="4585" width="16.7109375" style="54" bestFit="1" customWidth="1"/>
    <col min="4586" max="4829" width="9.140625" style="54"/>
    <col min="4830" max="4830" width="5.7109375" style="54" customWidth="1"/>
    <col min="4831" max="4831" width="65" style="54" customWidth="1"/>
    <col min="4832" max="4832" width="20" style="54" customWidth="1"/>
    <col min="4833" max="4833" width="26.28515625" style="54" customWidth="1"/>
    <col min="4834" max="4834" width="22.140625" style="54" customWidth="1"/>
    <col min="4835" max="4835" width="0.140625" style="54" customWidth="1"/>
    <col min="4836" max="4836" width="19.140625" style="54" customWidth="1"/>
    <col min="4837" max="4838" width="0" style="54" hidden="1" customWidth="1"/>
    <col min="4839" max="4839" width="153.85546875" style="54" customWidth="1"/>
    <col min="4840" max="4840" width="14.85546875" style="54" customWidth="1"/>
    <col min="4841" max="4841" width="16.7109375" style="54" bestFit="1" customWidth="1"/>
    <col min="4842" max="5085" width="9.140625" style="54"/>
    <col min="5086" max="5086" width="5.7109375" style="54" customWidth="1"/>
    <col min="5087" max="5087" width="65" style="54" customWidth="1"/>
    <col min="5088" max="5088" width="20" style="54" customWidth="1"/>
    <col min="5089" max="5089" width="26.28515625" style="54" customWidth="1"/>
    <col min="5090" max="5090" width="22.140625" style="54" customWidth="1"/>
    <col min="5091" max="5091" width="0.140625" style="54" customWidth="1"/>
    <col min="5092" max="5092" width="19.140625" style="54" customWidth="1"/>
    <col min="5093" max="5094" width="0" style="54" hidden="1" customWidth="1"/>
    <col min="5095" max="5095" width="153.85546875" style="54" customWidth="1"/>
    <col min="5096" max="5096" width="14.85546875" style="54" customWidth="1"/>
    <col min="5097" max="5097" width="16.7109375" style="54" bestFit="1" customWidth="1"/>
    <col min="5098" max="5341" width="9.140625" style="54"/>
    <col min="5342" max="5342" width="5.7109375" style="54" customWidth="1"/>
    <col min="5343" max="5343" width="65" style="54" customWidth="1"/>
    <col min="5344" max="5344" width="20" style="54" customWidth="1"/>
    <col min="5345" max="5345" width="26.28515625" style="54" customWidth="1"/>
    <col min="5346" max="5346" width="22.140625" style="54" customWidth="1"/>
    <col min="5347" max="5347" width="0.140625" style="54" customWidth="1"/>
    <col min="5348" max="5348" width="19.140625" style="54" customWidth="1"/>
    <col min="5349" max="5350" width="0" style="54" hidden="1" customWidth="1"/>
    <col min="5351" max="5351" width="153.85546875" style="54" customWidth="1"/>
    <col min="5352" max="5352" width="14.85546875" style="54" customWidth="1"/>
    <col min="5353" max="5353" width="16.7109375" style="54" bestFit="1" customWidth="1"/>
    <col min="5354" max="5597" width="9.140625" style="54"/>
    <col min="5598" max="5598" width="5.7109375" style="54" customWidth="1"/>
    <col min="5599" max="5599" width="65" style="54" customWidth="1"/>
    <col min="5600" max="5600" width="20" style="54" customWidth="1"/>
    <col min="5601" max="5601" width="26.28515625" style="54" customWidth="1"/>
    <col min="5602" max="5602" width="22.140625" style="54" customWidth="1"/>
    <col min="5603" max="5603" width="0.140625" style="54" customWidth="1"/>
    <col min="5604" max="5604" width="19.140625" style="54" customWidth="1"/>
    <col min="5605" max="5606" width="0" style="54" hidden="1" customWidth="1"/>
    <col min="5607" max="5607" width="153.85546875" style="54" customWidth="1"/>
    <col min="5608" max="5608" width="14.85546875" style="54" customWidth="1"/>
    <col min="5609" max="5609" width="16.7109375" style="54" bestFit="1" customWidth="1"/>
    <col min="5610" max="5853" width="9.140625" style="54"/>
    <col min="5854" max="5854" width="5.7109375" style="54" customWidth="1"/>
    <col min="5855" max="5855" width="65" style="54" customWidth="1"/>
    <col min="5856" max="5856" width="20" style="54" customWidth="1"/>
    <col min="5857" max="5857" width="26.28515625" style="54" customWidth="1"/>
    <col min="5858" max="5858" width="22.140625" style="54" customWidth="1"/>
    <col min="5859" max="5859" width="0.140625" style="54" customWidth="1"/>
    <col min="5860" max="5860" width="19.140625" style="54" customWidth="1"/>
    <col min="5861" max="5862" width="0" style="54" hidden="1" customWidth="1"/>
    <col min="5863" max="5863" width="153.85546875" style="54" customWidth="1"/>
    <col min="5864" max="5864" width="14.85546875" style="54" customWidth="1"/>
    <col min="5865" max="5865" width="16.7109375" style="54" bestFit="1" customWidth="1"/>
    <col min="5866" max="6109" width="9.140625" style="54"/>
    <col min="6110" max="6110" width="5.7109375" style="54" customWidth="1"/>
    <col min="6111" max="6111" width="65" style="54" customWidth="1"/>
    <col min="6112" max="6112" width="20" style="54" customWidth="1"/>
    <col min="6113" max="6113" width="26.28515625" style="54" customWidth="1"/>
    <col min="6114" max="6114" width="22.140625" style="54" customWidth="1"/>
    <col min="6115" max="6115" width="0.140625" style="54" customWidth="1"/>
    <col min="6116" max="6116" width="19.140625" style="54" customWidth="1"/>
    <col min="6117" max="6118" width="0" style="54" hidden="1" customWidth="1"/>
    <col min="6119" max="6119" width="153.85546875" style="54" customWidth="1"/>
    <col min="6120" max="6120" width="14.85546875" style="54" customWidth="1"/>
    <col min="6121" max="6121" width="16.7109375" style="54" bestFit="1" customWidth="1"/>
    <col min="6122" max="6365" width="9.140625" style="54"/>
    <col min="6366" max="6366" width="5.7109375" style="54" customWidth="1"/>
    <col min="6367" max="6367" width="65" style="54" customWidth="1"/>
    <col min="6368" max="6368" width="20" style="54" customWidth="1"/>
    <col min="6369" max="6369" width="26.28515625" style="54" customWidth="1"/>
    <col min="6370" max="6370" width="22.140625" style="54" customWidth="1"/>
    <col min="6371" max="6371" width="0.140625" style="54" customWidth="1"/>
    <col min="6372" max="6372" width="19.140625" style="54" customWidth="1"/>
    <col min="6373" max="6374" width="0" style="54" hidden="1" customWidth="1"/>
    <col min="6375" max="6375" width="153.85546875" style="54" customWidth="1"/>
    <col min="6376" max="6376" width="14.85546875" style="54" customWidth="1"/>
    <col min="6377" max="6377" width="16.7109375" style="54" bestFit="1" customWidth="1"/>
    <col min="6378" max="6621" width="9.140625" style="54"/>
    <col min="6622" max="6622" width="5.7109375" style="54" customWidth="1"/>
    <col min="6623" max="6623" width="65" style="54" customWidth="1"/>
    <col min="6624" max="6624" width="20" style="54" customWidth="1"/>
    <col min="6625" max="6625" width="26.28515625" style="54" customWidth="1"/>
    <col min="6626" max="6626" width="22.140625" style="54" customWidth="1"/>
    <col min="6627" max="6627" width="0.140625" style="54" customWidth="1"/>
    <col min="6628" max="6628" width="19.140625" style="54" customWidth="1"/>
    <col min="6629" max="6630" width="0" style="54" hidden="1" customWidth="1"/>
    <col min="6631" max="6631" width="153.85546875" style="54" customWidth="1"/>
    <col min="6632" max="6632" width="14.85546875" style="54" customWidth="1"/>
    <col min="6633" max="6633" width="16.7109375" style="54" bestFit="1" customWidth="1"/>
    <col min="6634" max="6877" width="9.140625" style="54"/>
    <col min="6878" max="6878" width="5.7109375" style="54" customWidth="1"/>
    <col min="6879" max="6879" width="65" style="54" customWidth="1"/>
    <col min="6880" max="6880" width="20" style="54" customWidth="1"/>
    <col min="6881" max="6881" width="26.28515625" style="54" customWidth="1"/>
    <col min="6882" max="6882" width="22.140625" style="54" customWidth="1"/>
    <col min="6883" max="6883" width="0.140625" style="54" customWidth="1"/>
    <col min="6884" max="6884" width="19.140625" style="54" customWidth="1"/>
    <col min="6885" max="6886" width="0" style="54" hidden="1" customWidth="1"/>
    <col min="6887" max="6887" width="153.85546875" style="54" customWidth="1"/>
    <col min="6888" max="6888" width="14.85546875" style="54" customWidth="1"/>
    <col min="6889" max="6889" width="16.7109375" style="54" bestFit="1" customWidth="1"/>
    <col min="6890" max="7133" width="9.140625" style="54"/>
    <col min="7134" max="7134" width="5.7109375" style="54" customWidth="1"/>
    <col min="7135" max="7135" width="65" style="54" customWidth="1"/>
    <col min="7136" max="7136" width="20" style="54" customWidth="1"/>
    <col min="7137" max="7137" width="26.28515625" style="54" customWidth="1"/>
    <col min="7138" max="7138" width="22.140625" style="54" customWidth="1"/>
    <col min="7139" max="7139" width="0.140625" style="54" customWidth="1"/>
    <col min="7140" max="7140" width="19.140625" style="54" customWidth="1"/>
    <col min="7141" max="7142" width="0" style="54" hidden="1" customWidth="1"/>
    <col min="7143" max="7143" width="153.85546875" style="54" customWidth="1"/>
    <col min="7144" max="7144" width="14.85546875" style="54" customWidth="1"/>
    <col min="7145" max="7145" width="16.7109375" style="54" bestFit="1" customWidth="1"/>
    <col min="7146" max="7389" width="9.140625" style="54"/>
    <col min="7390" max="7390" width="5.7109375" style="54" customWidth="1"/>
    <col min="7391" max="7391" width="65" style="54" customWidth="1"/>
    <col min="7392" max="7392" width="20" style="54" customWidth="1"/>
    <col min="7393" max="7393" width="26.28515625" style="54" customWidth="1"/>
    <col min="7394" max="7394" width="22.140625" style="54" customWidth="1"/>
    <col min="7395" max="7395" width="0.140625" style="54" customWidth="1"/>
    <col min="7396" max="7396" width="19.140625" style="54" customWidth="1"/>
    <col min="7397" max="7398" width="0" style="54" hidden="1" customWidth="1"/>
    <col min="7399" max="7399" width="153.85546875" style="54" customWidth="1"/>
    <col min="7400" max="7400" width="14.85546875" style="54" customWidth="1"/>
    <col min="7401" max="7401" width="16.7109375" style="54" bestFit="1" customWidth="1"/>
    <col min="7402" max="7645" width="9.140625" style="54"/>
    <col min="7646" max="7646" width="5.7109375" style="54" customWidth="1"/>
    <col min="7647" max="7647" width="65" style="54" customWidth="1"/>
    <col min="7648" max="7648" width="20" style="54" customWidth="1"/>
    <col min="7649" max="7649" width="26.28515625" style="54" customWidth="1"/>
    <col min="7650" max="7650" width="22.140625" style="54" customWidth="1"/>
    <col min="7651" max="7651" width="0.140625" style="54" customWidth="1"/>
    <col min="7652" max="7652" width="19.140625" style="54" customWidth="1"/>
    <col min="7653" max="7654" width="0" style="54" hidden="1" customWidth="1"/>
    <col min="7655" max="7655" width="153.85546875" style="54" customWidth="1"/>
    <col min="7656" max="7656" width="14.85546875" style="54" customWidth="1"/>
    <col min="7657" max="7657" width="16.7109375" style="54" bestFit="1" customWidth="1"/>
    <col min="7658" max="7901" width="9.140625" style="54"/>
    <col min="7902" max="7902" width="5.7109375" style="54" customWidth="1"/>
    <col min="7903" max="7903" width="65" style="54" customWidth="1"/>
    <col min="7904" max="7904" width="20" style="54" customWidth="1"/>
    <col min="7905" max="7905" width="26.28515625" style="54" customWidth="1"/>
    <col min="7906" max="7906" width="22.140625" style="54" customWidth="1"/>
    <col min="7907" max="7907" width="0.140625" style="54" customWidth="1"/>
    <col min="7908" max="7908" width="19.140625" style="54" customWidth="1"/>
    <col min="7909" max="7910" width="0" style="54" hidden="1" customWidth="1"/>
    <col min="7911" max="7911" width="153.85546875" style="54" customWidth="1"/>
    <col min="7912" max="7912" width="14.85546875" style="54" customWidth="1"/>
    <col min="7913" max="7913" width="16.7109375" style="54" bestFit="1" customWidth="1"/>
    <col min="7914" max="8157" width="9.140625" style="54"/>
    <col min="8158" max="8158" width="5.7109375" style="54" customWidth="1"/>
    <col min="8159" max="8159" width="65" style="54" customWidth="1"/>
    <col min="8160" max="8160" width="20" style="54" customWidth="1"/>
    <col min="8161" max="8161" width="26.28515625" style="54" customWidth="1"/>
    <col min="8162" max="8162" width="22.140625" style="54" customWidth="1"/>
    <col min="8163" max="8163" width="0.140625" style="54" customWidth="1"/>
    <col min="8164" max="8164" width="19.140625" style="54" customWidth="1"/>
    <col min="8165" max="8166" width="0" style="54" hidden="1" customWidth="1"/>
    <col min="8167" max="8167" width="153.85546875" style="54" customWidth="1"/>
    <col min="8168" max="8168" width="14.85546875" style="54" customWidth="1"/>
    <col min="8169" max="8169" width="16.7109375" style="54" bestFit="1" customWidth="1"/>
    <col min="8170" max="8413" width="9.140625" style="54"/>
    <col min="8414" max="8414" width="5.7109375" style="54" customWidth="1"/>
    <col min="8415" max="8415" width="65" style="54" customWidth="1"/>
    <col min="8416" max="8416" width="20" style="54" customWidth="1"/>
    <col min="8417" max="8417" width="26.28515625" style="54" customWidth="1"/>
    <col min="8418" max="8418" width="22.140625" style="54" customWidth="1"/>
    <col min="8419" max="8419" width="0.140625" style="54" customWidth="1"/>
    <col min="8420" max="8420" width="19.140625" style="54" customWidth="1"/>
    <col min="8421" max="8422" width="0" style="54" hidden="1" customWidth="1"/>
    <col min="8423" max="8423" width="153.85546875" style="54" customWidth="1"/>
    <col min="8424" max="8424" width="14.85546875" style="54" customWidth="1"/>
    <col min="8425" max="8425" width="16.7109375" style="54" bestFit="1" customWidth="1"/>
    <col min="8426" max="8669" width="9.140625" style="54"/>
    <col min="8670" max="8670" width="5.7109375" style="54" customWidth="1"/>
    <col min="8671" max="8671" width="65" style="54" customWidth="1"/>
    <col min="8672" max="8672" width="20" style="54" customWidth="1"/>
    <col min="8673" max="8673" width="26.28515625" style="54" customWidth="1"/>
    <col min="8674" max="8674" width="22.140625" style="54" customWidth="1"/>
    <col min="8675" max="8675" width="0.140625" style="54" customWidth="1"/>
    <col min="8676" max="8676" width="19.140625" style="54" customWidth="1"/>
    <col min="8677" max="8678" width="0" style="54" hidden="1" customWidth="1"/>
    <col min="8679" max="8679" width="153.85546875" style="54" customWidth="1"/>
    <col min="8680" max="8680" width="14.85546875" style="54" customWidth="1"/>
    <col min="8681" max="8681" width="16.7109375" style="54" bestFit="1" customWidth="1"/>
    <col min="8682" max="8925" width="9.140625" style="54"/>
    <col min="8926" max="8926" width="5.7109375" style="54" customWidth="1"/>
    <col min="8927" max="8927" width="65" style="54" customWidth="1"/>
    <col min="8928" max="8928" width="20" style="54" customWidth="1"/>
    <col min="8929" max="8929" width="26.28515625" style="54" customWidth="1"/>
    <col min="8930" max="8930" width="22.140625" style="54" customWidth="1"/>
    <col min="8931" max="8931" width="0.140625" style="54" customWidth="1"/>
    <col min="8932" max="8932" width="19.140625" style="54" customWidth="1"/>
    <col min="8933" max="8934" width="0" style="54" hidden="1" customWidth="1"/>
    <col min="8935" max="8935" width="153.85546875" style="54" customWidth="1"/>
    <col min="8936" max="8936" width="14.85546875" style="54" customWidth="1"/>
    <col min="8937" max="8937" width="16.7109375" style="54" bestFit="1" customWidth="1"/>
    <col min="8938" max="9181" width="9.140625" style="54"/>
    <col min="9182" max="9182" width="5.7109375" style="54" customWidth="1"/>
    <col min="9183" max="9183" width="65" style="54" customWidth="1"/>
    <col min="9184" max="9184" width="20" style="54" customWidth="1"/>
    <col min="9185" max="9185" width="26.28515625" style="54" customWidth="1"/>
    <col min="9186" max="9186" width="22.140625" style="54" customWidth="1"/>
    <col min="9187" max="9187" width="0.140625" style="54" customWidth="1"/>
    <col min="9188" max="9188" width="19.140625" style="54" customWidth="1"/>
    <col min="9189" max="9190" width="0" style="54" hidden="1" customWidth="1"/>
    <col min="9191" max="9191" width="153.85546875" style="54" customWidth="1"/>
    <col min="9192" max="9192" width="14.85546875" style="54" customWidth="1"/>
    <col min="9193" max="9193" width="16.7109375" style="54" bestFit="1" customWidth="1"/>
    <col min="9194" max="9437" width="9.140625" style="54"/>
    <col min="9438" max="9438" width="5.7109375" style="54" customWidth="1"/>
    <col min="9439" max="9439" width="65" style="54" customWidth="1"/>
    <col min="9440" max="9440" width="20" style="54" customWidth="1"/>
    <col min="9441" max="9441" width="26.28515625" style="54" customWidth="1"/>
    <col min="9442" max="9442" width="22.140625" style="54" customWidth="1"/>
    <col min="9443" max="9443" width="0.140625" style="54" customWidth="1"/>
    <col min="9444" max="9444" width="19.140625" style="54" customWidth="1"/>
    <col min="9445" max="9446" width="0" style="54" hidden="1" customWidth="1"/>
    <col min="9447" max="9447" width="153.85546875" style="54" customWidth="1"/>
    <col min="9448" max="9448" width="14.85546875" style="54" customWidth="1"/>
    <col min="9449" max="9449" width="16.7109375" style="54" bestFit="1" customWidth="1"/>
    <col min="9450" max="9693" width="9.140625" style="54"/>
    <col min="9694" max="9694" width="5.7109375" style="54" customWidth="1"/>
    <col min="9695" max="9695" width="65" style="54" customWidth="1"/>
    <col min="9696" max="9696" width="20" style="54" customWidth="1"/>
    <col min="9697" max="9697" width="26.28515625" style="54" customWidth="1"/>
    <col min="9698" max="9698" width="22.140625" style="54" customWidth="1"/>
    <col min="9699" max="9699" width="0.140625" style="54" customWidth="1"/>
    <col min="9700" max="9700" width="19.140625" style="54" customWidth="1"/>
    <col min="9701" max="9702" width="0" style="54" hidden="1" customWidth="1"/>
    <col min="9703" max="9703" width="153.85546875" style="54" customWidth="1"/>
    <col min="9704" max="9704" width="14.85546875" style="54" customWidth="1"/>
    <col min="9705" max="9705" width="16.7109375" style="54" bestFit="1" customWidth="1"/>
    <col min="9706" max="9949" width="9.140625" style="54"/>
    <col min="9950" max="9950" width="5.7109375" style="54" customWidth="1"/>
    <col min="9951" max="9951" width="65" style="54" customWidth="1"/>
    <col min="9952" max="9952" width="20" style="54" customWidth="1"/>
    <col min="9953" max="9953" width="26.28515625" style="54" customWidth="1"/>
    <col min="9954" max="9954" width="22.140625" style="54" customWidth="1"/>
    <col min="9955" max="9955" width="0.140625" style="54" customWidth="1"/>
    <col min="9956" max="9956" width="19.140625" style="54" customWidth="1"/>
    <col min="9957" max="9958" width="0" style="54" hidden="1" customWidth="1"/>
    <col min="9959" max="9959" width="153.85546875" style="54" customWidth="1"/>
    <col min="9960" max="9960" width="14.85546875" style="54" customWidth="1"/>
    <col min="9961" max="9961" width="16.7109375" style="54" bestFit="1" customWidth="1"/>
    <col min="9962" max="10205" width="9.140625" style="54"/>
    <col min="10206" max="10206" width="5.7109375" style="54" customWidth="1"/>
    <col min="10207" max="10207" width="65" style="54" customWidth="1"/>
    <col min="10208" max="10208" width="20" style="54" customWidth="1"/>
    <col min="10209" max="10209" width="26.28515625" style="54" customWidth="1"/>
    <col min="10210" max="10210" width="22.140625" style="54" customWidth="1"/>
    <col min="10211" max="10211" width="0.140625" style="54" customWidth="1"/>
    <col min="10212" max="10212" width="19.140625" style="54" customWidth="1"/>
    <col min="10213" max="10214" width="0" style="54" hidden="1" customWidth="1"/>
    <col min="10215" max="10215" width="153.85546875" style="54" customWidth="1"/>
    <col min="10216" max="10216" width="14.85546875" style="54" customWidth="1"/>
    <col min="10217" max="10217" width="16.7109375" style="54" bestFit="1" customWidth="1"/>
    <col min="10218" max="10461" width="9.140625" style="54"/>
    <col min="10462" max="10462" width="5.7109375" style="54" customWidth="1"/>
    <col min="10463" max="10463" width="65" style="54" customWidth="1"/>
    <col min="10464" max="10464" width="20" style="54" customWidth="1"/>
    <col min="10465" max="10465" width="26.28515625" style="54" customWidth="1"/>
    <col min="10466" max="10466" width="22.140625" style="54" customWidth="1"/>
    <col min="10467" max="10467" width="0.140625" style="54" customWidth="1"/>
    <col min="10468" max="10468" width="19.140625" style="54" customWidth="1"/>
    <col min="10469" max="10470" width="0" style="54" hidden="1" customWidth="1"/>
    <col min="10471" max="10471" width="153.85546875" style="54" customWidth="1"/>
    <col min="10472" max="10472" width="14.85546875" style="54" customWidth="1"/>
    <col min="10473" max="10473" width="16.7109375" style="54" bestFit="1" customWidth="1"/>
    <col min="10474" max="10717" width="9.140625" style="54"/>
    <col min="10718" max="10718" width="5.7109375" style="54" customWidth="1"/>
    <col min="10719" max="10719" width="65" style="54" customWidth="1"/>
    <col min="10720" max="10720" width="20" style="54" customWidth="1"/>
    <col min="10721" max="10721" width="26.28515625" style="54" customWidth="1"/>
    <col min="10722" max="10722" width="22.140625" style="54" customWidth="1"/>
    <col min="10723" max="10723" width="0.140625" style="54" customWidth="1"/>
    <col min="10724" max="10724" width="19.140625" style="54" customWidth="1"/>
    <col min="10725" max="10726" width="0" style="54" hidden="1" customWidth="1"/>
    <col min="10727" max="10727" width="153.85546875" style="54" customWidth="1"/>
    <col min="10728" max="10728" width="14.85546875" style="54" customWidth="1"/>
    <col min="10729" max="10729" width="16.7109375" style="54" bestFit="1" customWidth="1"/>
    <col min="10730" max="10973" width="9.140625" style="54"/>
    <col min="10974" max="10974" width="5.7109375" style="54" customWidth="1"/>
    <col min="10975" max="10975" width="65" style="54" customWidth="1"/>
    <col min="10976" max="10976" width="20" style="54" customWidth="1"/>
    <col min="10977" max="10977" width="26.28515625" style="54" customWidth="1"/>
    <col min="10978" max="10978" width="22.140625" style="54" customWidth="1"/>
    <col min="10979" max="10979" width="0.140625" style="54" customWidth="1"/>
    <col min="10980" max="10980" width="19.140625" style="54" customWidth="1"/>
    <col min="10981" max="10982" width="0" style="54" hidden="1" customWidth="1"/>
    <col min="10983" max="10983" width="153.85546875" style="54" customWidth="1"/>
    <col min="10984" max="10984" width="14.85546875" style="54" customWidth="1"/>
    <col min="10985" max="10985" width="16.7109375" style="54" bestFit="1" customWidth="1"/>
    <col min="10986" max="11229" width="9.140625" style="54"/>
    <col min="11230" max="11230" width="5.7109375" style="54" customWidth="1"/>
    <col min="11231" max="11231" width="65" style="54" customWidth="1"/>
    <col min="11232" max="11232" width="20" style="54" customWidth="1"/>
    <col min="11233" max="11233" width="26.28515625" style="54" customWidth="1"/>
    <col min="11234" max="11234" width="22.140625" style="54" customWidth="1"/>
    <col min="11235" max="11235" width="0.140625" style="54" customWidth="1"/>
    <col min="11236" max="11236" width="19.140625" style="54" customWidth="1"/>
    <col min="11237" max="11238" width="0" style="54" hidden="1" customWidth="1"/>
    <col min="11239" max="11239" width="153.85546875" style="54" customWidth="1"/>
    <col min="11240" max="11240" width="14.85546875" style="54" customWidth="1"/>
    <col min="11241" max="11241" width="16.7109375" style="54" bestFit="1" customWidth="1"/>
    <col min="11242" max="11485" width="9.140625" style="54"/>
    <col min="11486" max="11486" width="5.7109375" style="54" customWidth="1"/>
    <col min="11487" max="11487" width="65" style="54" customWidth="1"/>
    <col min="11488" max="11488" width="20" style="54" customWidth="1"/>
    <col min="11489" max="11489" width="26.28515625" style="54" customWidth="1"/>
    <col min="11490" max="11490" width="22.140625" style="54" customWidth="1"/>
    <col min="11491" max="11491" width="0.140625" style="54" customWidth="1"/>
    <col min="11492" max="11492" width="19.140625" style="54" customWidth="1"/>
    <col min="11493" max="11494" width="0" style="54" hidden="1" customWidth="1"/>
    <col min="11495" max="11495" width="153.85546875" style="54" customWidth="1"/>
    <col min="11496" max="11496" width="14.85546875" style="54" customWidth="1"/>
    <col min="11497" max="11497" width="16.7109375" style="54" bestFit="1" customWidth="1"/>
    <col min="11498" max="11741" width="9.140625" style="54"/>
    <col min="11742" max="11742" width="5.7109375" style="54" customWidth="1"/>
    <col min="11743" max="11743" width="65" style="54" customWidth="1"/>
    <col min="11744" max="11744" width="20" style="54" customWidth="1"/>
    <col min="11745" max="11745" width="26.28515625" style="54" customWidth="1"/>
    <col min="11746" max="11746" width="22.140625" style="54" customWidth="1"/>
    <col min="11747" max="11747" width="0.140625" style="54" customWidth="1"/>
    <col min="11748" max="11748" width="19.140625" style="54" customWidth="1"/>
    <col min="11749" max="11750" width="0" style="54" hidden="1" customWidth="1"/>
    <col min="11751" max="11751" width="153.85546875" style="54" customWidth="1"/>
    <col min="11752" max="11752" width="14.85546875" style="54" customWidth="1"/>
    <col min="11753" max="11753" width="16.7109375" style="54" bestFit="1" customWidth="1"/>
    <col min="11754" max="11997" width="9.140625" style="54"/>
    <col min="11998" max="11998" width="5.7109375" style="54" customWidth="1"/>
    <col min="11999" max="11999" width="65" style="54" customWidth="1"/>
    <col min="12000" max="12000" width="20" style="54" customWidth="1"/>
    <col min="12001" max="12001" width="26.28515625" style="54" customWidth="1"/>
    <col min="12002" max="12002" width="22.140625" style="54" customWidth="1"/>
    <col min="12003" max="12003" width="0.140625" style="54" customWidth="1"/>
    <col min="12004" max="12004" width="19.140625" style="54" customWidth="1"/>
    <col min="12005" max="12006" width="0" style="54" hidden="1" customWidth="1"/>
    <col min="12007" max="12007" width="153.85546875" style="54" customWidth="1"/>
    <col min="12008" max="12008" width="14.85546875" style="54" customWidth="1"/>
    <col min="12009" max="12009" width="16.7109375" style="54" bestFit="1" customWidth="1"/>
    <col min="12010" max="12253" width="9.140625" style="54"/>
    <col min="12254" max="12254" width="5.7109375" style="54" customWidth="1"/>
    <col min="12255" max="12255" width="65" style="54" customWidth="1"/>
    <col min="12256" max="12256" width="20" style="54" customWidth="1"/>
    <col min="12257" max="12257" width="26.28515625" style="54" customWidth="1"/>
    <col min="12258" max="12258" width="22.140625" style="54" customWidth="1"/>
    <col min="12259" max="12259" width="0.140625" style="54" customWidth="1"/>
    <col min="12260" max="12260" width="19.140625" style="54" customWidth="1"/>
    <col min="12261" max="12262" width="0" style="54" hidden="1" customWidth="1"/>
    <col min="12263" max="12263" width="153.85546875" style="54" customWidth="1"/>
    <col min="12264" max="12264" width="14.85546875" style="54" customWidth="1"/>
    <col min="12265" max="12265" width="16.7109375" style="54" bestFit="1" customWidth="1"/>
    <col min="12266" max="12509" width="9.140625" style="54"/>
    <col min="12510" max="12510" width="5.7109375" style="54" customWidth="1"/>
    <col min="12511" max="12511" width="65" style="54" customWidth="1"/>
    <col min="12512" max="12512" width="20" style="54" customWidth="1"/>
    <col min="12513" max="12513" width="26.28515625" style="54" customWidth="1"/>
    <col min="12514" max="12514" width="22.140625" style="54" customWidth="1"/>
    <col min="12515" max="12515" width="0.140625" style="54" customWidth="1"/>
    <col min="12516" max="12516" width="19.140625" style="54" customWidth="1"/>
    <col min="12517" max="12518" width="0" style="54" hidden="1" customWidth="1"/>
    <col min="12519" max="12519" width="153.85546875" style="54" customWidth="1"/>
    <col min="12520" max="12520" width="14.85546875" style="54" customWidth="1"/>
    <col min="12521" max="12521" width="16.7109375" style="54" bestFit="1" customWidth="1"/>
    <col min="12522" max="12765" width="9.140625" style="54"/>
    <col min="12766" max="12766" width="5.7109375" style="54" customWidth="1"/>
    <col min="12767" max="12767" width="65" style="54" customWidth="1"/>
    <col min="12768" max="12768" width="20" style="54" customWidth="1"/>
    <col min="12769" max="12769" width="26.28515625" style="54" customWidth="1"/>
    <col min="12770" max="12770" width="22.140625" style="54" customWidth="1"/>
    <col min="12771" max="12771" width="0.140625" style="54" customWidth="1"/>
    <col min="12772" max="12772" width="19.140625" style="54" customWidth="1"/>
    <col min="12773" max="12774" width="0" style="54" hidden="1" customWidth="1"/>
    <col min="12775" max="12775" width="153.85546875" style="54" customWidth="1"/>
    <col min="12776" max="12776" width="14.85546875" style="54" customWidth="1"/>
    <col min="12777" max="12777" width="16.7109375" style="54" bestFit="1" customWidth="1"/>
    <col min="12778" max="13021" width="9.140625" style="54"/>
    <col min="13022" max="13022" width="5.7109375" style="54" customWidth="1"/>
    <col min="13023" max="13023" width="65" style="54" customWidth="1"/>
    <col min="13024" max="13024" width="20" style="54" customWidth="1"/>
    <col min="13025" max="13025" width="26.28515625" style="54" customWidth="1"/>
    <col min="13026" max="13026" width="22.140625" style="54" customWidth="1"/>
    <col min="13027" max="13027" width="0.140625" style="54" customWidth="1"/>
    <col min="13028" max="13028" width="19.140625" style="54" customWidth="1"/>
    <col min="13029" max="13030" width="0" style="54" hidden="1" customWidth="1"/>
    <col min="13031" max="13031" width="153.85546875" style="54" customWidth="1"/>
    <col min="13032" max="13032" width="14.85546875" style="54" customWidth="1"/>
    <col min="13033" max="13033" width="16.7109375" style="54" bestFit="1" customWidth="1"/>
    <col min="13034" max="13277" width="9.140625" style="54"/>
    <col min="13278" max="13278" width="5.7109375" style="54" customWidth="1"/>
    <col min="13279" max="13279" width="65" style="54" customWidth="1"/>
    <col min="13280" max="13280" width="20" style="54" customWidth="1"/>
    <col min="13281" max="13281" width="26.28515625" style="54" customWidth="1"/>
    <col min="13282" max="13282" width="22.140625" style="54" customWidth="1"/>
    <col min="13283" max="13283" width="0.140625" style="54" customWidth="1"/>
    <col min="13284" max="13284" width="19.140625" style="54" customWidth="1"/>
    <col min="13285" max="13286" width="0" style="54" hidden="1" customWidth="1"/>
    <col min="13287" max="13287" width="153.85546875" style="54" customWidth="1"/>
    <col min="13288" max="13288" width="14.85546875" style="54" customWidth="1"/>
    <col min="13289" max="13289" width="16.7109375" style="54" bestFit="1" customWidth="1"/>
    <col min="13290" max="13533" width="9.140625" style="54"/>
    <col min="13534" max="13534" width="5.7109375" style="54" customWidth="1"/>
    <col min="13535" max="13535" width="65" style="54" customWidth="1"/>
    <col min="13536" max="13536" width="20" style="54" customWidth="1"/>
    <col min="13537" max="13537" width="26.28515625" style="54" customWidth="1"/>
    <col min="13538" max="13538" width="22.140625" style="54" customWidth="1"/>
    <col min="13539" max="13539" width="0.140625" style="54" customWidth="1"/>
    <col min="13540" max="13540" width="19.140625" style="54" customWidth="1"/>
    <col min="13541" max="13542" width="0" style="54" hidden="1" customWidth="1"/>
    <col min="13543" max="13543" width="153.85546875" style="54" customWidth="1"/>
    <col min="13544" max="13544" width="14.85546875" style="54" customWidth="1"/>
    <col min="13545" max="13545" width="16.7109375" style="54" bestFit="1" customWidth="1"/>
    <col min="13546" max="13789" width="9.140625" style="54"/>
    <col min="13790" max="13790" width="5.7109375" style="54" customWidth="1"/>
    <col min="13791" max="13791" width="65" style="54" customWidth="1"/>
    <col min="13792" max="13792" width="20" style="54" customWidth="1"/>
    <col min="13793" max="13793" width="26.28515625" style="54" customWidth="1"/>
    <col min="13794" max="13794" width="22.140625" style="54" customWidth="1"/>
    <col min="13795" max="13795" width="0.140625" style="54" customWidth="1"/>
    <col min="13796" max="13796" width="19.140625" style="54" customWidth="1"/>
    <col min="13797" max="13798" width="0" style="54" hidden="1" customWidth="1"/>
    <col min="13799" max="13799" width="153.85546875" style="54" customWidth="1"/>
    <col min="13800" max="13800" width="14.85546875" style="54" customWidth="1"/>
    <col min="13801" max="13801" width="16.7109375" style="54" bestFit="1" customWidth="1"/>
    <col min="13802" max="14045" width="9.140625" style="54"/>
    <col min="14046" max="14046" width="5.7109375" style="54" customWidth="1"/>
    <col min="14047" max="14047" width="65" style="54" customWidth="1"/>
    <col min="14048" max="14048" width="20" style="54" customWidth="1"/>
    <col min="14049" max="14049" width="26.28515625" style="54" customWidth="1"/>
    <col min="14050" max="14050" width="22.140625" style="54" customWidth="1"/>
    <col min="14051" max="14051" width="0.140625" style="54" customWidth="1"/>
    <col min="14052" max="14052" width="19.140625" style="54" customWidth="1"/>
    <col min="14053" max="14054" width="0" style="54" hidden="1" customWidth="1"/>
    <col min="14055" max="14055" width="153.85546875" style="54" customWidth="1"/>
    <col min="14056" max="14056" width="14.85546875" style="54" customWidth="1"/>
    <col min="14057" max="14057" width="16.7109375" style="54" bestFit="1" customWidth="1"/>
    <col min="14058" max="14301" width="9.140625" style="54"/>
    <col min="14302" max="14302" width="5.7109375" style="54" customWidth="1"/>
    <col min="14303" max="14303" width="65" style="54" customWidth="1"/>
    <col min="14304" max="14304" width="20" style="54" customWidth="1"/>
    <col min="14305" max="14305" width="26.28515625" style="54" customWidth="1"/>
    <col min="14306" max="14306" width="22.140625" style="54" customWidth="1"/>
    <col min="14307" max="14307" width="0.140625" style="54" customWidth="1"/>
    <col min="14308" max="14308" width="19.140625" style="54" customWidth="1"/>
    <col min="14309" max="14310" width="0" style="54" hidden="1" customWidth="1"/>
    <col min="14311" max="14311" width="153.85546875" style="54" customWidth="1"/>
    <col min="14312" max="14312" width="14.85546875" style="54" customWidth="1"/>
    <col min="14313" max="14313" width="16.7109375" style="54" bestFit="1" customWidth="1"/>
    <col min="14314" max="14557" width="9.140625" style="54"/>
    <col min="14558" max="14558" width="5.7109375" style="54" customWidth="1"/>
    <col min="14559" max="14559" width="65" style="54" customWidth="1"/>
    <col min="14560" max="14560" width="20" style="54" customWidth="1"/>
    <col min="14561" max="14561" width="26.28515625" style="54" customWidth="1"/>
    <col min="14562" max="14562" width="22.140625" style="54" customWidth="1"/>
    <col min="14563" max="14563" width="0.140625" style="54" customWidth="1"/>
    <col min="14564" max="14564" width="19.140625" style="54" customWidth="1"/>
    <col min="14565" max="14566" width="0" style="54" hidden="1" customWidth="1"/>
    <col min="14567" max="14567" width="153.85546875" style="54" customWidth="1"/>
    <col min="14568" max="14568" width="14.85546875" style="54" customWidth="1"/>
    <col min="14569" max="14569" width="16.7109375" style="54" bestFit="1" customWidth="1"/>
    <col min="14570" max="14813" width="9.140625" style="54"/>
    <col min="14814" max="14814" width="5.7109375" style="54" customWidth="1"/>
    <col min="14815" max="14815" width="65" style="54" customWidth="1"/>
    <col min="14816" max="14816" width="20" style="54" customWidth="1"/>
    <col min="14817" max="14817" width="26.28515625" style="54" customWidth="1"/>
    <col min="14818" max="14818" width="22.140625" style="54" customWidth="1"/>
    <col min="14819" max="14819" width="0.140625" style="54" customWidth="1"/>
    <col min="14820" max="14820" width="19.140625" style="54" customWidth="1"/>
    <col min="14821" max="14822" width="0" style="54" hidden="1" customWidth="1"/>
    <col min="14823" max="14823" width="153.85546875" style="54" customWidth="1"/>
    <col min="14824" max="14824" width="14.85546875" style="54" customWidth="1"/>
    <col min="14825" max="14825" width="16.7109375" style="54" bestFit="1" customWidth="1"/>
    <col min="14826" max="15069" width="9.140625" style="54"/>
    <col min="15070" max="15070" width="5.7109375" style="54" customWidth="1"/>
    <col min="15071" max="15071" width="65" style="54" customWidth="1"/>
    <col min="15072" max="15072" width="20" style="54" customWidth="1"/>
    <col min="15073" max="15073" width="26.28515625" style="54" customWidth="1"/>
    <col min="15074" max="15074" width="22.140625" style="54" customWidth="1"/>
    <col min="15075" max="15075" width="0.140625" style="54" customWidth="1"/>
    <col min="15076" max="15076" width="19.140625" style="54" customWidth="1"/>
    <col min="15077" max="15078" width="0" style="54" hidden="1" customWidth="1"/>
    <col min="15079" max="15079" width="153.85546875" style="54" customWidth="1"/>
    <col min="15080" max="15080" width="14.85546875" style="54" customWidth="1"/>
    <col min="15081" max="15081" width="16.7109375" style="54" bestFit="1" customWidth="1"/>
    <col min="15082" max="15325" width="9.140625" style="54"/>
    <col min="15326" max="15326" width="5.7109375" style="54" customWidth="1"/>
    <col min="15327" max="15327" width="65" style="54" customWidth="1"/>
    <col min="15328" max="15328" width="20" style="54" customWidth="1"/>
    <col min="15329" max="15329" width="26.28515625" style="54" customWidth="1"/>
    <col min="15330" max="15330" width="22.140625" style="54" customWidth="1"/>
    <col min="15331" max="15331" width="0.140625" style="54" customWidth="1"/>
    <col min="15332" max="15332" width="19.140625" style="54" customWidth="1"/>
    <col min="15333" max="15334" width="0" style="54" hidden="1" customWidth="1"/>
    <col min="15335" max="15335" width="153.85546875" style="54" customWidth="1"/>
    <col min="15336" max="15336" width="14.85546875" style="54" customWidth="1"/>
    <col min="15337" max="15337" width="16.7109375" style="54" bestFit="1" customWidth="1"/>
    <col min="15338" max="15581" width="9.140625" style="54"/>
    <col min="15582" max="15582" width="5.7109375" style="54" customWidth="1"/>
    <col min="15583" max="15583" width="65" style="54" customWidth="1"/>
    <col min="15584" max="15584" width="20" style="54" customWidth="1"/>
    <col min="15585" max="15585" width="26.28515625" style="54" customWidth="1"/>
    <col min="15586" max="15586" width="22.140625" style="54" customWidth="1"/>
    <col min="15587" max="15587" width="0.140625" style="54" customWidth="1"/>
    <col min="15588" max="15588" width="19.140625" style="54" customWidth="1"/>
    <col min="15589" max="15590" width="0" style="54" hidden="1" customWidth="1"/>
    <col min="15591" max="15591" width="153.85546875" style="54" customWidth="1"/>
    <col min="15592" max="15592" width="14.85546875" style="54" customWidth="1"/>
    <col min="15593" max="15593" width="16.7109375" style="54" bestFit="1" customWidth="1"/>
    <col min="15594" max="15837" width="9.140625" style="54"/>
    <col min="15838" max="15838" width="5.7109375" style="54" customWidth="1"/>
    <col min="15839" max="15839" width="65" style="54" customWidth="1"/>
    <col min="15840" max="15840" width="20" style="54" customWidth="1"/>
    <col min="15841" max="15841" width="26.28515625" style="54" customWidth="1"/>
    <col min="15842" max="15842" width="22.140625" style="54" customWidth="1"/>
    <col min="15843" max="15843" width="0.140625" style="54" customWidth="1"/>
    <col min="15844" max="15844" width="19.140625" style="54" customWidth="1"/>
    <col min="15845" max="15846" width="0" style="54" hidden="1" customWidth="1"/>
    <col min="15847" max="15847" width="153.85546875" style="54" customWidth="1"/>
    <col min="15848" max="15848" width="14.85546875" style="54" customWidth="1"/>
    <col min="15849" max="15849" width="16.7109375" style="54" bestFit="1" customWidth="1"/>
    <col min="15850" max="16093" width="9.140625" style="54"/>
    <col min="16094" max="16094" width="5.7109375" style="54" customWidth="1"/>
    <col min="16095" max="16095" width="65" style="54" customWidth="1"/>
    <col min="16096" max="16096" width="20" style="54" customWidth="1"/>
    <col min="16097" max="16097" width="26.28515625" style="54" customWidth="1"/>
    <col min="16098" max="16098" width="22.140625" style="54" customWidth="1"/>
    <col min="16099" max="16099" width="0.140625" style="54" customWidth="1"/>
    <col min="16100" max="16100" width="19.140625" style="54" customWidth="1"/>
    <col min="16101" max="16102" width="0" style="54" hidden="1" customWidth="1"/>
    <col min="16103" max="16103" width="153.85546875" style="54" customWidth="1"/>
    <col min="16104" max="16104" width="14.85546875" style="54" customWidth="1"/>
    <col min="16105" max="16105" width="16.7109375" style="54" bestFit="1" customWidth="1"/>
    <col min="16106" max="16384" width="9.140625" style="54"/>
  </cols>
  <sheetData>
    <row r="1" spans="1:31" ht="26.25" customHeight="1">
      <c r="J1" s="341" t="s">
        <v>201</v>
      </c>
      <c r="K1" s="341"/>
    </row>
    <row r="2" spans="1:31" s="57" customFormat="1" ht="32.25" customHeight="1">
      <c r="A2" s="55"/>
      <c r="B2" s="340" t="s">
        <v>202</v>
      </c>
      <c r="C2" s="340"/>
      <c r="D2" s="340"/>
      <c r="E2" s="340"/>
      <c r="F2" s="340"/>
      <c r="G2" s="340"/>
      <c r="H2" s="340"/>
      <c r="I2" s="340"/>
      <c r="J2" s="340"/>
      <c r="K2" s="340"/>
      <c r="L2" s="5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7"/>
      <c r="AB2" s="217"/>
      <c r="AC2" s="217"/>
      <c r="AD2" s="217"/>
      <c r="AE2" s="217"/>
    </row>
    <row r="3" spans="1:31" s="57" customFormat="1" ht="48.75" customHeight="1">
      <c r="B3" s="340" t="s">
        <v>218</v>
      </c>
      <c r="C3" s="340"/>
      <c r="D3" s="340"/>
      <c r="E3" s="340"/>
      <c r="F3" s="340"/>
      <c r="G3" s="340"/>
      <c r="H3" s="340"/>
      <c r="I3" s="340"/>
      <c r="J3" s="340"/>
      <c r="K3" s="340"/>
      <c r="L3" s="56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</row>
    <row r="4" spans="1:31" s="57" customFormat="1" ht="27.75" customHeight="1">
      <c r="B4" s="340" t="s">
        <v>5</v>
      </c>
      <c r="C4" s="340"/>
      <c r="D4" s="340"/>
      <c r="E4" s="340"/>
      <c r="F4" s="340"/>
      <c r="G4" s="340"/>
      <c r="H4" s="340"/>
      <c r="I4" s="340"/>
      <c r="J4" s="340"/>
      <c r="K4" s="340"/>
      <c r="L4" s="56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</row>
    <row r="5" spans="1:31" s="58" customFormat="1" ht="33" customHeight="1">
      <c r="B5" s="340" t="s">
        <v>243</v>
      </c>
      <c r="C5" s="340"/>
      <c r="D5" s="340"/>
      <c r="E5" s="340"/>
      <c r="F5" s="340"/>
      <c r="G5" s="340"/>
      <c r="H5" s="340"/>
      <c r="I5" s="340"/>
      <c r="J5" s="340"/>
      <c r="K5" s="340"/>
      <c r="L5" s="59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</row>
    <row r="6" spans="1:31" s="60" customFormat="1" ht="52.5" customHeight="1">
      <c r="A6" s="336" t="s">
        <v>6</v>
      </c>
      <c r="B6" s="337" t="s">
        <v>7</v>
      </c>
      <c r="C6" s="337" t="s">
        <v>8</v>
      </c>
      <c r="D6" s="335" t="s">
        <v>228</v>
      </c>
      <c r="E6" s="335"/>
      <c r="F6" s="335"/>
      <c r="G6" s="335"/>
      <c r="H6" s="335"/>
      <c r="I6" s="335"/>
      <c r="J6" s="335"/>
      <c r="K6" s="335"/>
      <c r="L6" s="5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42"/>
      <c r="AB6" s="242"/>
      <c r="AC6" s="242"/>
      <c r="AD6" s="242"/>
      <c r="AE6" s="242"/>
    </row>
    <row r="7" spans="1:31" s="64" customFormat="1" ht="171" customHeight="1">
      <c r="A7" s="336"/>
      <c r="B7" s="337"/>
      <c r="C7" s="337"/>
      <c r="D7" s="304" t="s">
        <v>221</v>
      </c>
      <c r="E7" s="61" t="s">
        <v>207</v>
      </c>
      <c r="F7" s="61" t="s">
        <v>208</v>
      </c>
      <c r="G7" s="61" t="s">
        <v>211</v>
      </c>
      <c r="H7" s="61" t="s">
        <v>242</v>
      </c>
      <c r="I7" s="61" t="s">
        <v>222</v>
      </c>
      <c r="J7" s="61" t="s">
        <v>226</v>
      </c>
      <c r="K7" s="62" t="s">
        <v>227</v>
      </c>
      <c r="L7" s="63" t="s">
        <v>9</v>
      </c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</row>
    <row r="8" spans="1:31" s="66" customFormat="1" ht="15" customHeight="1">
      <c r="A8" s="65" t="s">
        <v>2</v>
      </c>
      <c r="B8" s="65">
        <v>2</v>
      </c>
      <c r="C8" s="65">
        <v>3</v>
      </c>
      <c r="D8" s="305">
        <v>4</v>
      </c>
      <c r="E8" s="65">
        <v>5</v>
      </c>
      <c r="F8" s="65">
        <v>6</v>
      </c>
      <c r="G8" s="65" t="s">
        <v>1</v>
      </c>
      <c r="H8" s="65" t="s">
        <v>10</v>
      </c>
      <c r="I8" s="65" t="s">
        <v>11</v>
      </c>
      <c r="J8" s="65" t="s">
        <v>79</v>
      </c>
      <c r="K8" s="65" t="s">
        <v>143</v>
      </c>
      <c r="L8" s="65">
        <v>7</v>
      </c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43"/>
      <c r="AB8" s="243"/>
      <c r="AC8" s="243"/>
      <c r="AD8" s="243"/>
      <c r="AE8" s="243"/>
    </row>
    <row r="9" spans="1:31" ht="15.75" customHeight="1">
      <c r="A9" s="67"/>
      <c r="B9" s="68"/>
      <c r="C9" s="68"/>
      <c r="D9" s="306"/>
      <c r="E9" s="69"/>
      <c r="F9" s="69"/>
      <c r="H9" s="70"/>
      <c r="I9" s="70"/>
      <c r="J9" s="69"/>
      <c r="K9" s="71"/>
      <c r="L9" s="72"/>
    </row>
    <row r="10" spans="1:31" s="79" customFormat="1" ht="38.450000000000003" customHeight="1">
      <c r="A10" s="73" t="s">
        <v>12</v>
      </c>
      <c r="B10" s="74" t="s">
        <v>233</v>
      </c>
      <c r="C10" s="75" t="s">
        <v>13</v>
      </c>
      <c r="D10" s="285">
        <f>D11+D18+D22+D23+D25+D30</f>
        <v>491621.08600000001</v>
      </c>
      <c r="E10" s="76">
        <f t="shared" ref="E10" si="0">E11+E18+E22+E23+E25+E30</f>
        <v>271131.42524999997</v>
      </c>
      <c r="F10" s="76">
        <f>F11+F18+F22+F23+F25+F30</f>
        <v>187179.25249999997</v>
      </c>
      <c r="G10" s="76">
        <f>G11+G18+G22+G23+G25+G30</f>
        <v>247332.41800000001</v>
      </c>
      <c r="H10" s="76">
        <f>H11+H18+H22+H23+H25+H30</f>
        <v>553503.527</v>
      </c>
      <c r="I10" s="76">
        <f>G10+H10</f>
        <v>800835.94500000007</v>
      </c>
      <c r="J10" s="76">
        <f>J11+J18+J22+J23+J25+J30</f>
        <v>-40372.123</v>
      </c>
      <c r="K10" s="77">
        <f>H10/D10*100-100</f>
        <v>12.587426121913722</v>
      </c>
      <c r="L10" s="78"/>
      <c r="M10" s="222"/>
      <c r="N10" s="222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44"/>
      <c r="AB10" s="244"/>
      <c r="AC10" s="244"/>
      <c r="AD10" s="244"/>
      <c r="AE10" s="244"/>
    </row>
    <row r="11" spans="1:31" s="81" customFormat="1" ht="38.450000000000003" customHeight="1">
      <c r="A11" s="73">
        <v>1</v>
      </c>
      <c r="B11" s="74" t="s">
        <v>232</v>
      </c>
      <c r="C11" s="73" t="s">
        <v>14</v>
      </c>
      <c r="D11" s="285">
        <f>SUM(D12:D17)</f>
        <v>185599.72399999999</v>
      </c>
      <c r="E11" s="76">
        <f t="shared" ref="E11" si="1">SUM(E12:E17)</f>
        <v>107808.73016666666</v>
      </c>
      <c r="F11" s="76">
        <f>SUM(F12:F17)</f>
        <v>74685.846250000002</v>
      </c>
      <c r="G11" s="76">
        <f>SUM(G12:G17)</f>
        <v>95846.169000000009</v>
      </c>
      <c r="H11" s="76">
        <f>SUM(H12:H17)</f>
        <v>232381.81400000001</v>
      </c>
      <c r="I11" s="76">
        <f t="shared" ref="I11:I75" si="2">G11+H11</f>
        <v>328227.98300000001</v>
      </c>
      <c r="J11" s="76">
        <f>SUM(J12:J17)</f>
        <v>46782.09</v>
      </c>
      <c r="K11" s="77">
        <f>H11/D11*100-100</f>
        <v>25.205904939815554</v>
      </c>
      <c r="L11" s="80"/>
      <c r="M11" s="245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46"/>
      <c r="AB11" s="246"/>
      <c r="AC11" s="246"/>
      <c r="AD11" s="246"/>
      <c r="AE11" s="246"/>
    </row>
    <row r="12" spans="1:31" ht="28.5" customHeight="1">
      <c r="A12" s="82" t="s">
        <v>15</v>
      </c>
      <c r="B12" s="83" t="s">
        <v>16</v>
      </c>
      <c r="C12" s="82" t="s">
        <v>14</v>
      </c>
      <c r="D12" s="211">
        <v>10344.825000000001</v>
      </c>
      <c r="E12" s="84">
        <f>9946.947/12*7</f>
        <v>5802.3857499999995</v>
      </c>
      <c r="F12" s="84">
        <f>10344.825/12*5</f>
        <v>4310.34375</v>
      </c>
      <c r="G12" s="84">
        <v>5595.9790000000003</v>
      </c>
      <c r="H12" s="211">
        <f>N12+P12</f>
        <v>7565.2330000000002</v>
      </c>
      <c r="I12" s="211">
        <f>G12+H12</f>
        <v>13161.212</v>
      </c>
      <c r="J12" s="84">
        <f>H12-D12</f>
        <v>-2779.5920000000006</v>
      </c>
      <c r="K12" s="212">
        <f>J12/D12*100</f>
        <v>-26.869396050682347</v>
      </c>
      <c r="L12" s="86"/>
      <c r="M12" s="247" t="s">
        <v>162</v>
      </c>
      <c r="N12" s="283">
        <v>5587.4719999999998</v>
      </c>
      <c r="O12" s="248" t="s">
        <v>158</v>
      </c>
      <c r="P12" s="282">
        <v>1977.761</v>
      </c>
      <c r="Q12" s="250" t="s">
        <v>156</v>
      </c>
      <c r="R12" s="251">
        <f>N12+P12</f>
        <v>7565.2330000000002</v>
      </c>
      <c r="S12" s="252"/>
      <c r="T12" s="253"/>
    </row>
    <row r="13" spans="1:31" ht="28.5" customHeight="1">
      <c r="A13" s="82" t="s">
        <v>17</v>
      </c>
      <c r="B13" s="83" t="s">
        <v>18</v>
      </c>
      <c r="C13" s="82" t="s">
        <v>14</v>
      </c>
      <c r="D13" s="211">
        <v>10058.879999999999</v>
      </c>
      <c r="E13" s="84">
        <f>9672/12*7</f>
        <v>5642</v>
      </c>
      <c r="F13" s="84">
        <f>10058.88/12*5</f>
        <v>4191.2</v>
      </c>
      <c r="G13" s="84">
        <v>4720.1130000000003</v>
      </c>
      <c r="H13" s="211">
        <f>N13+P13</f>
        <v>11763.081</v>
      </c>
      <c r="I13" s="84">
        <f t="shared" si="2"/>
        <v>16483.194</v>
      </c>
      <c r="J13" s="84">
        <f t="shared" ref="J13:J41" si="3">H13-D13</f>
        <v>1704.2010000000009</v>
      </c>
      <c r="K13" s="85">
        <f t="shared" ref="K13:K16" si="4">J13/D13*100</f>
        <v>16.94225400839856</v>
      </c>
      <c r="L13" s="86"/>
      <c r="M13" s="247" t="s">
        <v>157</v>
      </c>
      <c r="N13" s="224">
        <v>11763.081</v>
      </c>
      <c r="O13" s="254"/>
      <c r="P13" s="255"/>
      <c r="Q13" s="250" t="s">
        <v>156</v>
      </c>
      <c r="R13" s="251">
        <f>N13+P13</f>
        <v>11763.081</v>
      </c>
    </row>
    <row r="14" spans="1:31" ht="28.5" customHeight="1">
      <c r="A14" s="82" t="s">
        <v>19</v>
      </c>
      <c r="B14" s="83" t="s">
        <v>20</v>
      </c>
      <c r="C14" s="82"/>
      <c r="D14" s="211">
        <f t="shared" ref="D14:D15" si="5">SUM(E14:F14)</f>
        <v>0</v>
      </c>
      <c r="E14" s="84"/>
      <c r="F14" s="84"/>
      <c r="G14" s="84"/>
      <c r="H14" s="84"/>
      <c r="I14" s="84">
        <f t="shared" si="2"/>
        <v>0</v>
      </c>
      <c r="J14" s="84">
        <f t="shared" si="3"/>
        <v>0</v>
      </c>
      <c r="K14" s="85"/>
      <c r="L14" s="86"/>
    </row>
    <row r="15" spans="1:31" ht="28.5" customHeight="1">
      <c r="A15" s="82" t="s">
        <v>21</v>
      </c>
      <c r="B15" s="83" t="s">
        <v>22</v>
      </c>
      <c r="C15" s="82" t="s">
        <v>14</v>
      </c>
      <c r="D15" s="211">
        <f t="shared" si="5"/>
        <v>0</v>
      </c>
      <c r="E15" s="84">
        <v>0</v>
      </c>
      <c r="F15" s="84">
        <v>0</v>
      </c>
      <c r="G15" s="87"/>
      <c r="H15" s="84"/>
      <c r="I15" s="84">
        <f t="shared" si="2"/>
        <v>0</v>
      </c>
      <c r="J15" s="84">
        <f t="shared" si="3"/>
        <v>0</v>
      </c>
      <c r="K15" s="85"/>
      <c r="L15" s="86"/>
    </row>
    <row r="16" spans="1:31" ht="28.5" customHeight="1">
      <c r="A16" s="82" t="s">
        <v>23</v>
      </c>
      <c r="B16" s="83" t="s">
        <v>24</v>
      </c>
      <c r="C16" s="82" t="s">
        <v>14</v>
      </c>
      <c r="D16" s="211">
        <v>165196.019</v>
      </c>
      <c r="E16" s="84">
        <f>165196.019/12*7</f>
        <v>96364.34441666666</v>
      </c>
      <c r="F16" s="84">
        <f>158842.326/12*5</f>
        <v>66184.302500000005</v>
      </c>
      <c r="G16" s="84">
        <v>85530.077000000005</v>
      </c>
      <c r="H16" s="211">
        <v>213053.5</v>
      </c>
      <c r="I16" s="84">
        <f t="shared" si="2"/>
        <v>298583.57699999999</v>
      </c>
      <c r="J16" s="84">
        <f t="shared" si="3"/>
        <v>47857.481</v>
      </c>
      <c r="K16" s="85">
        <f t="shared" si="4"/>
        <v>28.970117615243502</v>
      </c>
      <c r="L16" s="86"/>
    </row>
    <row r="17" spans="1:31" ht="28.5" customHeight="1">
      <c r="A17" s="82" t="s">
        <v>25</v>
      </c>
      <c r="B17" s="83" t="s">
        <v>26</v>
      </c>
      <c r="C17" s="82" t="s">
        <v>14</v>
      </c>
      <c r="D17" s="211">
        <v>0</v>
      </c>
      <c r="E17" s="84">
        <v>0</v>
      </c>
      <c r="F17" s="84">
        <v>0</v>
      </c>
      <c r="G17" s="84"/>
      <c r="H17" s="84"/>
      <c r="I17" s="84">
        <f t="shared" si="2"/>
        <v>0</v>
      </c>
      <c r="J17" s="84">
        <f t="shared" si="3"/>
        <v>0</v>
      </c>
      <c r="K17" s="85"/>
      <c r="L17" s="86"/>
    </row>
    <row r="18" spans="1:31" s="81" customFormat="1" ht="46.9" customHeight="1">
      <c r="A18" s="73" t="s">
        <v>27</v>
      </c>
      <c r="B18" s="74" t="s">
        <v>28</v>
      </c>
      <c r="C18" s="73" t="s">
        <v>14</v>
      </c>
      <c r="D18" s="285">
        <f>SUM(D19:D21)</f>
        <v>190405.318</v>
      </c>
      <c r="E18" s="76">
        <f>SUM(E19:E21)</f>
        <v>95880.002750000014</v>
      </c>
      <c r="F18" s="76">
        <f>SUM(F19:F21)</f>
        <v>65259.033333333318</v>
      </c>
      <c r="G18" s="76">
        <f>SUM(G19:G21)</f>
        <v>102043.211</v>
      </c>
      <c r="H18" s="76">
        <f>SUM(H19:H21)</f>
        <v>240650.51699999999</v>
      </c>
      <c r="I18" s="76">
        <f t="shared" si="2"/>
        <v>342693.728</v>
      </c>
      <c r="J18" s="76">
        <f>D18-H18</f>
        <v>-50245.198999999993</v>
      </c>
      <c r="K18" s="77">
        <f t="shared" ref="K18" si="6">J18/D18*100</f>
        <v>-26.388548139185897</v>
      </c>
      <c r="L18" s="88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46"/>
      <c r="AB18" s="246"/>
      <c r="AC18" s="246"/>
      <c r="AD18" s="246"/>
      <c r="AE18" s="246"/>
    </row>
    <row r="19" spans="1:31" ht="29.25" customHeight="1">
      <c r="A19" s="82" t="s">
        <v>29</v>
      </c>
      <c r="B19" s="83" t="s">
        <v>30</v>
      </c>
      <c r="C19" s="82" t="s">
        <v>14</v>
      </c>
      <c r="D19" s="211">
        <v>170981.967</v>
      </c>
      <c r="E19" s="84">
        <f>148679.981/12*7</f>
        <v>86729.988916666669</v>
      </c>
      <c r="F19" s="84">
        <f>141674.971/12*5</f>
        <v>59031.237916666658</v>
      </c>
      <c r="G19" s="84">
        <v>90827.171000000002</v>
      </c>
      <c r="H19" s="211">
        <v>216418.98199999999</v>
      </c>
      <c r="I19" s="84">
        <f t="shared" si="2"/>
        <v>307246.15299999999</v>
      </c>
      <c r="J19" s="84">
        <f t="shared" si="3"/>
        <v>45437.014999999985</v>
      </c>
      <c r="K19" s="85">
        <f t="shared" ref="K19:K21" si="7">J19/D19*100</f>
        <v>26.574156209116477</v>
      </c>
      <c r="L19" s="86"/>
    </row>
    <row r="20" spans="1:31" ht="29.25" customHeight="1">
      <c r="A20" s="82" t="s">
        <v>31</v>
      </c>
      <c r="B20" s="83" t="s">
        <v>32</v>
      </c>
      <c r="C20" s="82" t="s">
        <v>14</v>
      </c>
      <c r="D20" s="211">
        <v>14293.892</v>
      </c>
      <c r="E20" s="84">
        <f>12712.138/12*7</f>
        <v>7415.4138333333331</v>
      </c>
      <c r="F20" s="84">
        <f>12113.21/12*5</f>
        <v>5047.1708333333327</v>
      </c>
      <c r="G20" s="84">
        <v>8457.1769999999997</v>
      </c>
      <c r="H20" s="211">
        <f>N20+P20</f>
        <v>18313.609</v>
      </c>
      <c r="I20" s="84">
        <f>G20+H20</f>
        <v>26770.786</v>
      </c>
      <c r="J20" s="84">
        <f t="shared" si="3"/>
        <v>4019.7170000000006</v>
      </c>
      <c r="K20" s="85">
        <f t="shared" si="7"/>
        <v>28.121920887607104</v>
      </c>
      <c r="L20" s="89"/>
      <c r="M20" s="247" t="s">
        <v>160</v>
      </c>
      <c r="N20" s="283">
        <v>11829.323</v>
      </c>
      <c r="O20" s="248" t="s">
        <v>161</v>
      </c>
      <c r="P20" s="284">
        <v>6484.2860000000001</v>
      </c>
      <c r="Q20" s="250" t="s">
        <v>156</v>
      </c>
      <c r="R20" s="257">
        <f>N20+P20</f>
        <v>18313.609</v>
      </c>
    </row>
    <row r="21" spans="1:31" ht="29.25" customHeight="1">
      <c r="A21" s="82" t="s">
        <v>33</v>
      </c>
      <c r="B21" s="83" t="s">
        <v>34</v>
      </c>
      <c r="C21" s="82" t="s">
        <v>14</v>
      </c>
      <c r="D21" s="211">
        <v>5129.4589999999998</v>
      </c>
      <c r="E21" s="84">
        <f>2973.6/12*7</f>
        <v>1734.6</v>
      </c>
      <c r="F21" s="84">
        <f>2833.499/12*5</f>
        <v>1180.6245833333332</v>
      </c>
      <c r="G21" s="84">
        <v>2758.8629999999998</v>
      </c>
      <c r="H21" s="211">
        <v>5917.9260000000004</v>
      </c>
      <c r="I21" s="84">
        <f t="shared" si="2"/>
        <v>8676.7890000000007</v>
      </c>
      <c r="J21" s="84">
        <f t="shared" si="3"/>
        <v>788.46700000000055</v>
      </c>
      <c r="K21" s="85">
        <f t="shared" si="7"/>
        <v>15.371348128525847</v>
      </c>
      <c r="L21" s="89"/>
    </row>
    <row r="22" spans="1:31" s="79" customFormat="1" ht="36" customHeight="1">
      <c r="A22" s="73" t="s">
        <v>0</v>
      </c>
      <c r="B22" s="74" t="s">
        <v>35</v>
      </c>
      <c r="C22" s="73" t="s">
        <v>14</v>
      </c>
      <c r="D22" s="285">
        <v>66069.877999999997</v>
      </c>
      <c r="E22" s="76">
        <f>66069.878/12*7</f>
        <v>38540.76216666666</v>
      </c>
      <c r="F22" s="76">
        <f>65700.801/12*5</f>
        <v>27375.333750000005</v>
      </c>
      <c r="G22" s="76">
        <v>13341.204</v>
      </c>
      <c r="H22" s="285">
        <v>30042.947</v>
      </c>
      <c r="I22" s="76">
        <f t="shared" si="2"/>
        <v>43384.150999999998</v>
      </c>
      <c r="J22" s="76">
        <f t="shared" si="3"/>
        <v>-36026.930999999997</v>
      </c>
      <c r="K22" s="77">
        <f t="shared" ref="K22:K88" si="8">J22/D22*100</f>
        <v>-54.528526600276152</v>
      </c>
      <c r="L22" s="90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44"/>
      <c r="AB22" s="244"/>
      <c r="AC22" s="244"/>
      <c r="AD22" s="244"/>
      <c r="AE22" s="244"/>
    </row>
    <row r="23" spans="1:31" s="81" customFormat="1" ht="36" customHeight="1">
      <c r="A23" s="73" t="s">
        <v>3</v>
      </c>
      <c r="B23" s="74" t="s">
        <v>36</v>
      </c>
      <c r="C23" s="73" t="s">
        <v>14</v>
      </c>
      <c r="D23" s="285">
        <f t="shared" ref="D23:G23" si="9">SUM(D24)</f>
        <v>8329.9449999999997</v>
      </c>
      <c r="E23" s="76">
        <f t="shared" si="9"/>
        <v>4859.1345833333326</v>
      </c>
      <c r="F23" s="76">
        <f t="shared" si="9"/>
        <v>3337.3174999999997</v>
      </c>
      <c r="G23" s="76">
        <f t="shared" si="9"/>
        <v>7610.6980000000003</v>
      </c>
      <c r="H23" s="76">
        <f>H24</f>
        <v>18280.954000000002</v>
      </c>
      <c r="I23" s="76">
        <f t="shared" si="2"/>
        <v>25891.652000000002</v>
      </c>
      <c r="J23" s="76">
        <f>D23-H23</f>
        <v>-9951.0090000000018</v>
      </c>
      <c r="K23" s="77">
        <f t="shared" si="8"/>
        <v>-119.46068071277784</v>
      </c>
      <c r="L23" s="80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46"/>
      <c r="AB23" s="246"/>
      <c r="AC23" s="246"/>
      <c r="AD23" s="246"/>
      <c r="AE23" s="246"/>
    </row>
    <row r="24" spans="1:31" ht="45" customHeight="1">
      <c r="A24" s="82" t="s">
        <v>37</v>
      </c>
      <c r="B24" s="83" t="s">
        <v>38</v>
      </c>
      <c r="C24" s="82" t="s">
        <v>14</v>
      </c>
      <c r="D24" s="211">
        <v>8329.9449999999997</v>
      </c>
      <c r="E24" s="84">
        <f>8329.945/12*7</f>
        <v>4859.1345833333326</v>
      </c>
      <c r="F24" s="84">
        <f>8009.562/12*5</f>
        <v>3337.3174999999997</v>
      </c>
      <c r="G24" s="84">
        <v>7610.6980000000003</v>
      </c>
      <c r="H24" s="211">
        <f>N24+P24+R24+T24</f>
        <v>18280.954000000002</v>
      </c>
      <c r="I24" s="84">
        <f t="shared" si="2"/>
        <v>25891.652000000002</v>
      </c>
      <c r="J24" s="84">
        <f t="shared" si="3"/>
        <v>9951.0090000000018</v>
      </c>
      <c r="K24" s="85">
        <f t="shared" si="8"/>
        <v>119.46068071277784</v>
      </c>
      <c r="L24" s="86"/>
      <c r="M24" s="247" t="s">
        <v>163</v>
      </c>
      <c r="N24" s="283">
        <v>7205.9560000000001</v>
      </c>
      <c r="O24" s="258" t="s">
        <v>210</v>
      </c>
      <c r="P24" s="256"/>
      <c r="Q24" s="252" t="s">
        <v>164</v>
      </c>
      <c r="R24" s="286">
        <v>6990</v>
      </c>
      <c r="S24" s="252" t="s">
        <v>238</v>
      </c>
      <c r="T24" s="286">
        <f>1435.998+2649</f>
        <v>4084.998</v>
      </c>
      <c r="U24" s="250" t="s">
        <v>156</v>
      </c>
      <c r="V24" s="259">
        <f>N24+P24+R24+T24</f>
        <v>18280.954000000002</v>
      </c>
      <c r="W24" s="260"/>
      <c r="X24" s="261"/>
      <c r="Y24" s="241"/>
      <c r="Z24" s="241"/>
    </row>
    <row r="25" spans="1:31" s="81" customFormat="1" ht="46.9" customHeight="1">
      <c r="A25" s="73" t="s">
        <v>1</v>
      </c>
      <c r="B25" s="74" t="s">
        <v>39</v>
      </c>
      <c r="C25" s="73" t="s">
        <v>14</v>
      </c>
      <c r="D25" s="285">
        <f>SUM(D26:D29)</f>
        <v>15501.441999999999</v>
      </c>
      <c r="E25" s="76">
        <f t="shared" ref="E25" si="10">SUM(E26:E29)</f>
        <v>9042.5078333333331</v>
      </c>
      <c r="F25" s="76">
        <f t="shared" ref="F25" si="11">SUM(F26:F29)</f>
        <v>6219.3266666666668</v>
      </c>
      <c r="G25" s="76">
        <f>SUM(G26:G29)</f>
        <v>9780.027</v>
      </c>
      <c r="H25" s="76">
        <f>SUM(H26:H29)</f>
        <v>17634.324999999997</v>
      </c>
      <c r="I25" s="76">
        <f t="shared" si="2"/>
        <v>27414.351999999999</v>
      </c>
      <c r="J25" s="76">
        <f>D25-H25</f>
        <v>-2132.882999999998</v>
      </c>
      <c r="K25" s="77">
        <f t="shared" si="8"/>
        <v>-13.759255429269086</v>
      </c>
      <c r="L25" s="80"/>
      <c r="M25" s="223"/>
      <c r="N25" s="226"/>
      <c r="O25" s="226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46"/>
      <c r="AB25" s="246"/>
      <c r="AC25" s="246"/>
      <c r="AD25" s="246"/>
      <c r="AE25" s="246"/>
    </row>
    <row r="26" spans="1:31" ht="46.9" customHeight="1">
      <c r="A26" s="82" t="s">
        <v>40</v>
      </c>
      <c r="B26" s="83" t="s">
        <v>213</v>
      </c>
      <c r="C26" s="82" t="s">
        <v>14</v>
      </c>
      <c r="D26" s="211">
        <v>11168.589</v>
      </c>
      <c r="E26" s="84">
        <f>11168.589/12*7</f>
        <v>6515.0102499999994</v>
      </c>
      <c r="F26" s="84">
        <f>10739.028/12*5</f>
        <v>4474.5950000000003</v>
      </c>
      <c r="G26" s="84">
        <v>4914.277</v>
      </c>
      <c r="H26" s="211">
        <v>13400.834999999999</v>
      </c>
      <c r="I26" s="84">
        <f t="shared" si="2"/>
        <v>18315.112000000001</v>
      </c>
      <c r="J26" s="84">
        <f t="shared" si="3"/>
        <v>2232.2459999999992</v>
      </c>
      <c r="K26" s="85">
        <f t="shared" si="8"/>
        <v>19.986821970080545</v>
      </c>
      <c r="L26" s="91"/>
    </row>
    <row r="27" spans="1:31" ht="46.9" customHeight="1">
      <c r="A27" s="82" t="s">
        <v>41</v>
      </c>
      <c r="B27" s="83" t="s">
        <v>209</v>
      </c>
      <c r="C27" s="82" t="s">
        <v>14</v>
      </c>
      <c r="D27" s="211">
        <v>2265.7739999999999</v>
      </c>
      <c r="E27" s="84">
        <f>2265.774/12*7</f>
        <v>1321.7014999999999</v>
      </c>
      <c r="F27" s="84">
        <f>2199.78/12*5</f>
        <v>916.57500000000016</v>
      </c>
      <c r="G27" s="84">
        <v>2477.3440000000001</v>
      </c>
      <c r="H27" s="211">
        <f>N27+P27+R27+T27</f>
        <v>2115.5</v>
      </c>
      <c r="I27" s="84">
        <f t="shared" si="2"/>
        <v>4592.8440000000001</v>
      </c>
      <c r="J27" s="84">
        <f t="shared" si="3"/>
        <v>-150.27399999999989</v>
      </c>
      <c r="K27" s="85">
        <f t="shared" si="8"/>
        <v>-6.6323472685272185</v>
      </c>
      <c r="L27" s="86"/>
      <c r="M27" s="262" t="s">
        <v>166</v>
      </c>
      <c r="N27" s="289">
        <v>420</v>
      </c>
      <c r="O27" s="262" t="s">
        <v>165</v>
      </c>
      <c r="P27" s="289">
        <v>1296</v>
      </c>
      <c r="Q27" s="328" t="s">
        <v>241</v>
      </c>
      <c r="R27" s="262" t="s">
        <v>240</v>
      </c>
      <c r="S27" s="262" t="s">
        <v>212</v>
      </c>
      <c r="T27" s="227"/>
      <c r="U27" s="250" t="s">
        <v>156</v>
      </c>
      <c r="V27" s="251">
        <f>N27+P27+R27+T27</f>
        <v>2115.5</v>
      </c>
    </row>
    <row r="28" spans="1:31" ht="26.25" customHeight="1">
      <c r="A28" s="82" t="s">
        <v>42</v>
      </c>
      <c r="B28" s="83" t="s">
        <v>43</v>
      </c>
      <c r="C28" s="82" t="s">
        <v>14</v>
      </c>
      <c r="D28" s="211">
        <f t="shared" ref="D28" si="12">SUM(E28:F28)</f>
        <v>0</v>
      </c>
      <c r="E28" s="84"/>
      <c r="F28" s="84"/>
      <c r="G28" s="87"/>
      <c r="H28" s="84"/>
      <c r="I28" s="84">
        <f t="shared" si="2"/>
        <v>0</v>
      </c>
      <c r="J28" s="84">
        <f t="shared" si="3"/>
        <v>0</v>
      </c>
      <c r="K28" s="85"/>
      <c r="L28" s="86"/>
    </row>
    <row r="29" spans="1:31" ht="26.25" customHeight="1">
      <c r="A29" s="82" t="s">
        <v>44</v>
      </c>
      <c r="B29" s="83" t="s">
        <v>45</v>
      </c>
      <c r="C29" s="82" t="s">
        <v>14</v>
      </c>
      <c r="D29" s="211">
        <v>2067.0790000000002</v>
      </c>
      <c r="E29" s="84">
        <f>2067.079/12*7</f>
        <v>1205.7960833333334</v>
      </c>
      <c r="F29" s="84">
        <f>1987.576/12*5</f>
        <v>828.15666666666675</v>
      </c>
      <c r="G29" s="84">
        <v>2388.4059999999999</v>
      </c>
      <c r="H29" s="211">
        <f>N29+P29+R29+T29</f>
        <v>2117.9899999999998</v>
      </c>
      <c r="I29" s="84">
        <f t="shared" si="2"/>
        <v>4506.3959999999997</v>
      </c>
      <c r="J29" s="84">
        <f t="shared" si="3"/>
        <v>50.910999999999603</v>
      </c>
      <c r="K29" s="85">
        <f t="shared" si="8"/>
        <v>2.4629440868007269</v>
      </c>
      <c r="L29" s="86"/>
      <c r="M29" s="247" t="s">
        <v>167</v>
      </c>
      <c r="N29" s="224">
        <v>2078.9899999999998</v>
      </c>
      <c r="O29" s="248" t="s">
        <v>214</v>
      </c>
      <c r="P29" s="224"/>
      <c r="Q29" s="252" t="s">
        <v>194</v>
      </c>
      <c r="R29" s="224"/>
      <c r="S29" s="252" t="s">
        <v>188</v>
      </c>
      <c r="T29" s="284">
        <v>39</v>
      </c>
      <c r="U29" s="250" t="s">
        <v>156</v>
      </c>
      <c r="V29" s="263">
        <f>N29+P29+R29+T29</f>
        <v>2117.9899999999998</v>
      </c>
      <c r="AA29" s="215"/>
      <c r="AB29" s="215"/>
    </row>
    <row r="30" spans="1:31" ht="24.75" customHeight="1">
      <c r="A30" s="73" t="s">
        <v>10</v>
      </c>
      <c r="B30" s="74" t="s">
        <v>46</v>
      </c>
      <c r="C30" s="73" t="s">
        <v>14</v>
      </c>
      <c r="D30" s="285">
        <f>D31+D32+D33+D34+D41</f>
        <v>25714.779000000002</v>
      </c>
      <c r="E30" s="76">
        <f>E31+E32+E33+E34+E41</f>
        <v>15000.287750000001</v>
      </c>
      <c r="F30" s="76">
        <f>F31+F32+F33+F34+F41</f>
        <v>10302.395</v>
      </c>
      <c r="G30" s="76">
        <f>G31+G32+G33+G34+G41</f>
        <v>18711.109</v>
      </c>
      <c r="H30" s="76">
        <f>H32+H33+H34+H41</f>
        <v>14512.970000000001</v>
      </c>
      <c r="I30" s="76">
        <f t="shared" si="2"/>
        <v>33224.078999999998</v>
      </c>
      <c r="J30" s="76">
        <f>D30-H30</f>
        <v>11201.809000000001</v>
      </c>
      <c r="K30" s="77">
        <f t="shared" si="8"/>
        <v>43.5617548958908</v>
      </c>
      <c r="L30" s="72"/>
    </row>
    <row r="31" spans="1:31" ht="24.75" customHeight="1">
      <c r="A31" s="82" t="s">
        <v>47</v>
      </c>
      <c r="B31" s="83" t="s">
        <v>48</v>
      </c>
      <c r="C31" s="82" t="s">
        <v>14</v>
      </c>
      <c r="D31" s="211">
        <f t="shared" ref="D31" si="13">SUM(E31:F31)</f>
        <v>0</v>
      </c>
      <c r="E31" s="84"/>
      <c r="F31" s="84"/>
      <c r="G31" s="84"/>
      <c r="H31" s="84"/>
      <c r="I31" s="84">
        <f t="shared" si="2"/>
        <v>0</v>
      </c>
      <c r="J31" s="84">
        <f t="shared" si="3"/>
        <v>0</v>
      </c>
      <c r="K31" s="85"/>
      <c r="L31" s="86"/>
    </row>
    <row r="32" spans="1:31" ht="24" customHeight="1">
      <c r="A32" s="82" t="s">
        <v>49</v>
      </c>
      <c r="B32" s="83" t="s">
        <v>50</v>
      </c>
      <c r="C32" s="82" t="s">
        <v>14</v>
      </c>
      <c r="D32" s="211">
        <v>13820.325000000001</v>
      </c>
      <c r="E32" s="84">
        <f>13820.325/12*7</f>
        <v>8061.8562500000007</v>
      </c>
      <c r="F32" s="84">
        <f>13288.774/12*5</f>
        <v>5536.9891666666663</v>
      </c>
      <c r="G32" s="84">
        <v>8163.4229999999998</v>
      </c>
      <c r="H32" s="211">
        <f>N32+P32+R32+T32+V32</f>
        <v>12596.646000000001</v>
      </c>
      <c r="I32" s="84">
        <f t="shared" si="2"/>
        <v>20760.069</v>
      </c>
      <c r="J32" s="84">
        <f t="shared" si="3"/>
        <v>-1223.6790000000001</v>
      </c>
      <c r="K32" s="85">
        <f t="shared" si="8"/>
        <v>-8.8541984359991535</v>
      </c>
      <c r="L32" s="86"/>
      <c r="M32" s="247" t="s">
        <v>168</v>
      </c>
      <c r="N32" s="283">
        <v>2212.0650000000001</v>
      </c>
      <c r="O32" s="264" t="s">
        <v>171</v>
      </c>
      <c r="P32" s="283">
        <v>562.59100000000001</v>
      </c>
      <c r="Q32" s="264" t="s">
        <v>169</v>
      </c>
      <c r="R32" s="283">
        <v>513.33399999999995</v>
      </c>
      <c r="S32" s="252" t="s">
        <v>170</v>
      </c>
      <c r="T32" s="286">
        <v>9058.3310000000001</v>
      </c>
      <c r="U32" s="252" t="s">
        <v>239</v>
      </c>
      <c r="V32" s="286">
        <f>237.615+12.71</f>
        <v>250.32500000000002</v>
      </c>
      <c r="W32" s="250" t="s">
        <v>156</v>
      </c>
      <c r="X32" s="263">
        <f>N32+P32+R32+T32+V32</f>
        <v>12596.646000000001</v>
      </c>
    </row>
    <row r="33" spans="1:31" ht="24.75" customHeight="1">
      <c r="A33" s="82" t="s">
        <v>51</v>
      </c>
      <c r="B33" s="83" t="s">
        <v>52</v>
      </c>
      <c r="C33" s="82" t="s">
        <v>14</v>
      </c>
      <c r="D33" s="211">
        <v>110.877</v>
      </c>
      <c r="E33" s="84">
        <f>110.877/12*7</f>
        <v>64.678249999999991</v>
      </c>
      <c r="F33" s="84">
        <f>106.612/12*5</f>
        <v>44.42166666666666</v>
      </c>
      <c r="G33" s="84">
        <v>177.654</v>
      </c>
      <c r="H33" s="211">
        <v>753.79399999999998</v>
      </c>
      <c r="I33" s="84">
        <f t="shared" si="2"/>
        <v>931.44799999999998</v>
      </c>
      <c r="J33" s="84">
        <f t="shared" si="3"/>
        <v>642.91700000000003</v>
      </c>
      <c r="K33" s="85">
        <f t="shared" si="8"/>
        <v>579.84703770845169</v>
      </c>
      <c r="L33" s="86"/>
      <c r="O33" s="233"/>
    </row>
    <row r="34" spans="1:31" ht="26.25" customHeight="1">
      <c r="A34" s="82" t="s">
        <v>53</v>
      </c>
      <c r="B34" s="83" t="s">
        <v>54</v>
      </c>
      <c r="C34" s="82" t="s">
        <v>14</v>
      </c>
      <c r="D34" s="211">
        <v>11274.215</v>
      </c>
      <c r="E34" s="84">
        <f>11274.215/12*7</f>
        <v>6576.6254166666668</v>
      </c>
      <c r="F34" s="84">
        <f>10840.591/12*5</f>
        <v>4516.9129166666671</v>
      </c>
      <c r="G34" s="84">
        <f>SUM(G35:G40)</f>
        <v>10245.833000000001</v>
      </c>
      <c r="H34" s="30">
        <f>Расшифровка!C4</f>
        <v>780.7</v>
      </c>
      <c r="I34" s="84">
        <f t="shared" si="2"/>
        <v>11026.533000000001</v>
      </c>
      <c r="J34" s="84">
        <f t="shared" si="3"/>
        <v>-10493.514999999999</v>
      </c>
      <c r="K34" s="85">
        <f t="shared" si="8"/>
        <v>-93.075349370222227</v>
      </c>
      <c r="L34" s="86"/>
    </row>
    <row r="35" spans="1:31" ht="26.25" customHeight="1">
      <c r="A35" s="82" t="s">
        <v>150</v>
      </c>
      <c r="B35" s="92" t="s">
        <v>135</v>
      </c>
      <c r="C35" s="82" t="s">
        <v>14</v>
      </c>
      <c r="D35" s="211"/>
      <c r="E35" s="93"/>
      <c r="F35" s="93"/>
      <c r="G35" s="94">
        <v>129.81299999999999</v>
      </c>
      <c r="H35" s="292">
        <f>Расшифровка!C5</f>
        <v>211.36600000000001</v>
      </c>
      <c r="I35" s="95">
        <f t="shared" si="2"/>
        <v>341.17899999999997</v>
      </c>
      <c r="J35" s="84">
        <f t="shared" si="3"/>
        <v>211.36600000000001</v>
      </c>
      <c r="K35" s="85"/>
      <c r="L35" s="86"/>
    </row>
    <row r="36" spans="1:31" ht="26.25" customHeight="1">
      <c r="A36" s="82" t="s">
        <v>151</v>
      </c>
      <c r="B36" s="96" t="s">
        <v>142</v>
      </c>
      <c r="C36" s="82" t="s">
        <v>14</v>
      </c>
      <c r="D36" s="211"/>
      <c r="E36" s="93"/>
      <c r="F36" s="93"/>
      <c r="G36" s="94">
        <v>93.867000000000004</v>
      </c>
      <c r="H36" s="36">
        <f>Расшифровка!C6</f>
        <v>126</v>
      </c>
      <c r="I36" s="95">
        <f t="shared" si="2"/>
        <v>219.86700000000002</v>
      </c>
      <c r="J36" s="84">
        <f t="shared" si="3"/>
        <v>126</v>
      </c>
      <c r="K36" s="85"/>
      <c r="L36" s="97"/>
      <c r="M36" s="265"/>
      <c r="N36" s="228"/>
      <c r="O36" s="254"/>
      <c r="P36" s="255"/>
      <c r="Q36" s="266"/>
      <c r="R36" s="236"/>
      <c r="S36" s="266"/>
      <c r="T36" s="236"/>
      <c r="U36" s="267"/>
      <c r="V36" s="236"/>
    </row>
    <row r="37" spans="1:31" ht="26.25" customHeight="1">
      <c r="A37" s="82" t="s">
        <v>152</v>
      </c>
      <c r="B37" s="96" t="s">
        <v>138</v>
      </c>
      <c r="C37" s="82" t="s">
        <v>14</v>
      </c>
      <c r="D37" s="211"/>
      <c r="E37" s="93"/>
      <c r="F37" s="98"/>
      <c r="G37" s="94"/>
      <c r="H37" s="292">
        <f>Расшифровка!C7</f>
        <v>311.46600000000001</v>
      </c>
      <c r="I37" s="95">
        <f t="shared" si="2"/>
        <v>311.46600000000001</v>
      </c>
      <c r="J37" s="84">
        <f t="shared" si="3"/>
        <v>311.46600000000001</v>
      </c>
      <c r="K37" s="85"/>
      <c r="L37" s="97"/>
      <c r="M37" s="254"/>
      <c r="N37" s="228"/>
      <c r="O37" s="254"/>
      <c r="P37" s="255"/>
      <c r="Q37" s="267"/>
      <c r="R37" s="268"/>
    </row>
    <row r="38" spans="1:31" ht="26.25" customHeight="1">
      <c r="A38" s="82" t="s">
        <v>153</v>
      </c>
      <c r="B38" s="96" t="s">
        <v>131</v>
      </c>
      <c r="C38" s="82" t="s">
        <v>14</v>
      </c>
      <c r="D38" s="211"/>
      <c r="E38" s="93"/>
      <c r="F38" s="93"/>
      <c r="G38" s="94">
        <v>80</v>
      </c>
      <c r="H38" s="36">
        <f>Расшифровка!C8</f>
        <v>0</v>
      </c>
      <c r="I38" s="95">
        <f t="shared" si="2"/>
        <v>80</v>
      </c>
      <c r="J38" s="84">
        <f t="shared" si="3"/>
        <v>0</v>
      </c>
      <c r="K38" s="85"/>
      <c r="L38" s="97"/>
      <c r="M38" s="254"/>
      <c r="N38" s="229"/>
    </row>
    <row r="39" spans="1:31" ht="24.75" customHeight="1">
      <c r="A39" s="82" t="s">
        <v>154</v>
      </c>
      <c r="B39" s="96" t="s">
        <v>144</v>
      </c>
      <c r="C39" s="82" t="s">
        <v>14</v>
      </c>
      <c r="D39" s="211"/>
      <c r="E39" s="93"/>
      <c r="F39" s="93"/>
      <c r="G39" s="94">
        <v>92.228999999999999</v>
      </c>
      <c r="H39" s="293">
        <f>Расшифровка!C9</f>
        <v>131.86799999999999</v>
      </c>
      <c r="I39" s="95">
        <f t="shared" si="2"/>
        <v>224.09699999999998</v>
      </c>
      <c r="J39" s="84">
        <f t="shared" si="3"/>
        <v>131.86799999999999</v>
      </c>
      <c r="K39" s="85"/>
      <c r="L39" s="86"/>
    </row>
    <row r="40" spans="1:31" ht="24.75" customHeight="1">
      <c r="A40" s="82" t="s">
        <v>155</v>
      </c>
      <c r="B40" s="96" t="s">
        <v>130</v>
      </c>
      <c r="C40" s="82" t="s">
        <v>14</v>
      </c>
      <c r="D40" s="211"/>
      <c r="E40" s="93"/>
      <c r="F40" s="93"/>
      <c r="G40" s="94">
        <v>9849.9240000000009</v>
      </c>
      <c r="H40" s="95">
        <f>Расшифровка!C10</f>
        <v>0</v>
      </c>
      <c r="I40" s="95">
        <f t="shared" si="2"/>
        <v>9849.9240000000009</v>
      </c>
      <c r="J40" s="84">
        <f t="shared" si="3"/>
        <v>0</v>
      </c>
      <c r="K40" s="85"/>
      <c r="L40" s="86"/>
    </row>
    <row r="41" spans="1:31" ht="42.75" customHeight="1">
      <c r="A41" s="82" t="s">
        <v>55</v>
      </c>
      <c r="B41" s="83" t="s">
        <v>56</v>
      </c>
      <c r="C41" s="82"/>
      <c r="D41" s="211">
        <v>509.36200000000002</v>
      </c>
      <c r="E41" s="84">
        <f>509.362/12*7</f>
        <v>297.12783333333334</v>
      </c>
      <c r="F41" s="84">
        <f>489.771/12*5</f>
        <v>204.07125000000002</v>
      </c>
      <c r="G41" s="84">
        <v>124.199</v>
      </c>
      <c r="H41" s="211">
        <f>N41+P41</f>
        <v>381.83</v>
      </c>
      <c r="I41" s="84">
        <f t="shared" si="2"/>
        <v>506.029</v>
      </c>
      <c r="J41" s="84">
        <f t="shared" si="3"/>
        <v>-127.53200000000004</v>
      </c>
      <c r="K41" s="85">
        <f t="shared" si="8"/>
        <v>-25.037596051531136</v>
      </c>
      <c r="L41" s="89"/>
      <c r="M41" s="247" t="s">
        <v>173</v>
      </c>
      <c r="N41" s="283">
        <v>311.08</v>
      </c>
      <c r="O41" s="256" t="s">
        <v>174</v>
      </c>
      <c r="P41" s="284">
        <v>70.75</v>
      </c>
      <c r="Q41" s="250" t="s">
        <v>156</v>
      </c>
      <c r="R41" s="249">
        <f>N41+P41</f>
        <v>381.83</v>
      </c>
      <c r="T41" s="268"/>
    </row>
    <row r="42" spans="1:31" s="79" customFormat="1" ht="33.75" customHeight="1">
      <c r="A42" s="73" t="s">
        <v>57</v>
      </c>
      <c r="B42" s="74" t="s">
        <v>191</v>
      </c>
      <c r="C42" s="75" t="s">
        <v>14</v>
      </c>
      <c r="D42" s="285">
        <f>D43+D80</f>
        <v>77130.703000000009</v>
      </c>
      <c r="E42" s="76">
        <f>E43+E80</f>
        <v>39658.11</v>
      </c>
      <c r="F42" s="76">
        <f>F43+F80</f>
        <v>35035.742250000003</v>
      </c>
      <c r="G42" s="76">
        <f>G43+G80</f>
        <v>50344.328999999998</v>
      </c>
      <c r="H42" s="76">
        <f>H43+H80</f>
        <v>88731.785000000003</v>
      </c>
      <c r="I42" s="76">
        <f t="shared" si="2"/>
        <v>139076.114</v>
      </c>
      <c r="J42" s="76">
        <f>D42-H42</f>
        <v>-11601.081999999995</v>
      </c>
      <c r="K42" s="77">
        <f t="shared" si="8"/>
        <v>-15.040809364851754</v>
      </c>
      <c r="L42" s="78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44"/>
      <c r="AB42" s="244"/>
      <c r="AC42" s="244"/>
      <c r="AD42" s="244"/>
      <c r="AE42" s="244"/>
    </row>
    <row r="43" spans="1:31" s="81" customFormat="1" ht="46.9" customHeight="1">
      <c r="A43" s="73" t="s">
        <v>11</v>
      </c>
      <c r="B43" s="74" t="s">
        <v>58</v>
      </c>
      <c r="C43" s="73" t="s">
        <v>14</v>
      </c>
      <c r="D43" s="285">
        <f>SUM(D44:D57)</f>
        <v>34857.825000000004</v>
      </c>
      <c r="E43" s="76">
        <f>SUM(E44:E57)</f>
        <v>18521.671000000002</v>
      </c>
      <c r="F43" s="76">
        <f>SUM(F44:F57)</f>
        <v>13430.481250000003</v>
      </c>
      <c r="G43" s="76">
        <f>SUM(G44:G57)</f>
        <v>19344.329000000002</v>
      </c>
      <c r="H43" s="76">
        <f>SUM(H44:H57)</f>
        <v>41131.785000000003</v>
      </c>
      <c r="I43" s="76">
        <f t="shared" si="2"/>
        <v>60476.114000000001</v>
      </c>
      <c r="J43" s="76">
        <f>D43-H43</f>
        <v>-6273.9599999999991</v>
      </c>
      <c r="K43" s="77">
        <f t="shared" si="8"/>
        <v>-17.998713344851545</v>
      </c>
      <c r="L43" s="80"/>
      <c r="M43" s="232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46"/>
      <c r="AB43" s="246"/>
      <c r="AC43" s="246"/>
      <c r="AD43" s="246"/>
      <c r="AE43" s="246"/>
    </row>
    <row r="44" spans="1:31" ht="27" customHeight="1">
      <c r="A44" s="82" t="s">
        <v>59</v>
      </c>
      <c r="B44" s="83" t="s">
        <v>16</v>
      </c>
      <c r="C44" s="82" t="s">
        <v>14</v>
      </c>
      <c r="D44" s="211">
        <v>1596.057</v>
      </c>
      <c r="E44" s="84">
        <f>1596.057/12*7</f>
        <v>931.03324999999995</v>
      </c>
      <c r="F44" s="84">
        <f>1534.67/12*5</f>
        <v>639.44583333333333</v>
      </c>
      <c r="G44" s="84">
        <v>412.26100000000002</v>
      </c>
      <c r="H44" s="30">
        <f>N44+P44+R44+T44</f>
        <v>493.48500000000001</v>
      </c>
      <c r="I44" s="84">
        <f t="shared" si="2"/>
        <v>905.74600000000009</v>
      </c>
      <c r="J44" s="84">
        <f t="shared" ref="J44:J56" si="14">H44-D44</f>
        <v>-1102.5720000000001</v>
      </c>
      <c r="K44" s="85">
        <f t="shared" si="8"/>
        <v>-69.080991468349822</v>
      </c>
      <c r="L44" s="86"/>
      <c r="M44" s="247" t="s">
        <v>175</v>
      </c>
      <c r="N44" s="283">
        <v>45.649000000000001</v>
      </c>
      <c r="O44" s="248" t="s">
        <v>18</v>
      </c>
      <c r="P44" s="284">
        <v>298.07</v>
      </c>
      <c r="Q44" s="252" t="s">
        <v>189</v>
      </c>
      <c r="R44" s="286">
        <v>149.76599999999999</v>
      </c>
      <c r="S44" s="252" t="s">
        <v>159</v>
      </c>
      <c r="T44" s="253"/>
      <c r="U44" s="250" t="s">
        <v>156</v>
      </c>
      <c r="V44" s="251">
        <f>N44+P44+R44+T44</f>
        <v>493.48500000000001</v>
      </c>
    </row>
    <row r="45" spans="1:31" ht="27" customHeight="1">
      <c r="A45" s="82" t="s">
        <v>60</v>
      </c>
      <c r="B45" s="83" t="s">
        <v>61</v>
      </c>
      <c r="C45" s="82" t="s">
        <v>14</v>
      </c>
      <c r="D45" s="211">
        <v>20397.13</v>
      </c>
      <c r="E45" s="84">
        <f>17736.638/12*7</f>
        <v>10346.372166666666</v>
      </c>
      <c r="F45" s="84">
        <f>17054.46/12*5</f>
        <v>7106.0249999999996</v>
      </c>
      <c r="G45" s="84">
        <v>10488.77</v>
      </c>
      <c r="H45" s="211">
        <v>26884.91</v>
      </c>
      <c r="I45" s="84">
        <f>G45+H45</f>
        <v>37373.68</v>
      </c>
      <c r="J45" s="84">
        <f t="shared" si="14"/>
        <v>6487.7799999999988</v>
      </c>
      <c r="K45" s="85">
        <f t="shared" si="8"/>
        <v>31.807317990325103</v>
      </c>
      <c r="L45" s="91"/>
    </row>
    <row r="46" spans="1:31" ht="27" customHeight="1">
      <c r="A46" s="82" t="s">
        <v>62</v>
      </c>
      <c r="B46" s="83" t="s">
        <v>32</v>
      </c>
      <c r="C46" s="82" t="s">
        <v>14</v>
      </c>
      <c r="D46" s="211">
        <v>1705.2</v>
      </c>
      <c r="E46" s="84">
        <f>1516.483/12*7</f>
        <v>884.61508333333336</v>
      </c>
      <c r="F46" s="84">
        <f>1458.156/12*5</f>
        <v>607.56499999999994</v>
      </c>
      <c r="G46" s="84">
        <v>978.673</v>
      </c>
      <c r="H46" s="30">
        <f>N46+P46</f>
        <v>2346.5060000000003</v>
      </c>
      <c r="I46" s="84">
        <f t="shared" si="2"/>
        <v>3325.1790000000001</v>
      </c>
      <c r="J46" s="84">
        <f t="shared" si="14"/>
        <v>641.30600000000027</v>
      </c>
      <c r="K46" s="85">
        <f t="shared" si="8"/>
        <v>37.608843537414984</v>
      </c>
      <c r="L46" s="91"/>
      <c r="M46" s="247" t="s">
        <v>160</v>
      </c>
      <c r="N46" s="283">
        <v>1766.4590000000001</v>
      </c>
      <c r="O46" s="248" t="s">
        <v>161</v>
      </c>
      <c r="P46" s="284">
        <v>580.04700000000003</v>
      </c>
      <c r="Q46" s="250" t="s">
        <v>156</v>
      </c>
      <c r="R46" s="257">
        <f>N46+P46</f>
        <v>2346.5060000000003</v>
      </c>
    </row>
    <row r="47" spans="1:31" ht="27" customHeight="1">
      <c r="A47" s="82" t="s">
        <v>63</v>
      </c>
      <c r="B47" s="83" t="s">
        <v>34</v>
      </c>
      <c r="C47" s="82" t="s">
        <v>14</v>
      </c>
      <c r="D47" s="211">
        <v>611.91399999999999</v>
      </c>
      <c r="E47" s="84">
        <f>354.733/12*7</f>
        <v>206.92758333333333</v>
      </c>
      <c r="F47" s="84">
        <f>341.089/12*5</f>
        <v>142.12041666666667</v>
      </c>
      <c r="G47" s="84">
        <v>216.054</v>
      </c>
      <c r="H47" s="211">
        <v>550.58500000000004</v>
      </c>
      <c r="I47" s="84">
        <f t="shared" si="2"/>
        <v>766.63900000000001</v>
      </c>
      <c r="J47" s="84">
        <f t="shared" si="14"/>
        <v>-61.328999999999951</v>
      </c>
      <c r="K47" s="85">
        <f t="shared" si="8"/>
        <v>-10.022486820043332</v>
      </c>
      <c r="L47" s="91"/>
    </row>
    <row r="48" spans="1:31" ht="27" customHeight="1">
      <c r="A48" s="82" t="s">
        <v>64</v>
      </c>
      <c r="B48" s="83" t="s">
        <v>65</v>
      </c>
      <c r="C48" s="82" t="s">
        <v>14</v>
      </c>
      <c r="D48" s="211">
        <v>1267.0609999999999</v>
      </c>
      <c r="E48" s="84">
        <f>1267.061/12*7</f>
        <v>739.11891666666656</v>
      </c>
      <c r="F48" s="84">
        <f>1218.328/12*5</f>
        <v>507.63666666666666</v>
      </c>
      <c r="G48" s="84">
        <v>447.66800000000001</v>
      </c>
      <c r="H48" s="30">
        <f>N48+P48</f>
        <v>545.39</v>
      </c>
      <c r="I48" s="84">
        <f t="shared" si="2"/>
        <v>993.05799999999999</v>
      </c>
      <c r="J48" s="84">
        <f t="shared" si="14"/>
        <v>-721.67099999999994</v>
      </c>
      <c r="K48" s="85">
        <f t="shared" si="8"/>
        <v>-56.956294921870374</v>
      </c>
      <c r="L48" s="91"/>
      <c r="M48" s="269" t="s">
        <v>176</v>
      </c>
      <c r="N48" s="283">
        <v>430.97500000000002</v>
      </c>
      <c r="O48" s="269" t="s">
        <v>177</v>
      </c>
      <c r="P48" s="283">
        <v>114.41500000000001</v>
      </c>
      <c r="Q48" s="250" t="s">
        <v>156</v>
      </c>
      <c r="R48" s="257">
        <f>N48+P48</f>
        <v>545.39</v>
      </c>
    </row>
    <row r="49" spans="1:42" ht="27" customHeight="1">
      <c r="A49" s="82" t="s">
        <v>66</v>
      </c>
      <c r="B49" s="83" t="s">
        <v>67</v>
      </c>
      <c r="C49" s="82" t="s">
        <v>14</v>
      </c>
      <c r="D49" s="211"/>
      <c r="E49" s="99"/>
      <c r="F49" s="84">
        <f>1702.928/12*5</f>
        <v>709.5533333333334</v>
      </c>
      <c r="G49" s="84">
        <v>838.25099999999998</v>
      </c>
      <c r="H49" s="30">
        <f>N49+P49</f>
        <v>1952.6030000000001</v>
      </c>
      <c r="I49" s="84">
        <f t="shared" si="2"/>
        <v>2790.8540000000003</v>
      </c>
      <c r="J49" s="84">
        <f t="shared" si="14"/>
        <v>1952.6030000000001</v>
      </c>
      <c r="K49" s="85"/>
      <c r="L49" s="91"/>
      <c r="M49" s="269" t="s">
        <v>178</v>
      </c>
      <c r="N49" s="283">
        <v>1907.357</v>
      </c>
      <c r="O49" s="269" t="s">
        <v>179</v>
      </c>
      <c r="P49" s="283">
        <v>45.246000000000002</v>
      </c>
      <c r="Q49" s="250" t="s">
        <v>156</v>
      </c>
      <c r="R49" s="257">
        <f>N49+P49</f>
        <v>1952.6030000000001</v>
      </c>
    </row>
    <row r="50" spans="1:42" ht="27" customHeight="1">
      <c r="A50" s="82" t="s">
        <v>68</v>
      </c>
      <c r="B50" s="83" t="s">
        <v>149</v>
      </c>
      <c r="C50" s="82" t="s">
        <v>14</v>
      </c>
      <c r="D50" s="211">
        <v>165.59299999999999</v>
      </c>
      <c r="E50" s="84">
        <f>165.593/12*7</f>
        <v>96.595916666666653</v>
      </c>
      <c r="F50" s="84">
        <f>159.224/12*5</f>
        <v>66.343333333333334</v>
      </c>
      <c r="G50" s="84">
        <v>44.314</v>
      </c>
      <c r="H50" s="211">
        <v>75.774000000000001</v>
      </c>
      <c r="I50" s="84">
        <f t="shared" si="2"/>
        <v>120.08799999999999</v>
      </c>
      <c r="J50" s="84">
        <f t="shared" si="14"/>
        <v>-89.818999999999988</v>
      </c>
      <c r="K50" s="85">
        <f t="shared" si="8"/>
        <v>-54.240819358306204</v>
      </c>
      <c r="L50" s="91"/>
    </row>
    <row r="51" spans="1:42" ht="27" customHeight="1">
      <c r="A51" s="82" t="s">
        <v>69</v>
      </c>
      <c r="B51" s="83" t="s">
        <v>70</v>
      </c>
      <c r="C51" s="82" t="s">
        <v>14</v>
      </c>
      <c r="D51" s="211">
        <v>532.41399999999999</v>
      </c>
      <c r="E51" s="84">
        <f>532.414/12*7</f>
        <v>310.57483333333329</v>
      </c>
      <c r="F51" s="84">
        <f>511.937/12*5</f>
        <v>213.30708333333334</v>
      </c>
      <c r="G51" s="84">
        <v>539.63499999999999</v>
      </c>
      <c r="H51" s="211">
        <f>N51+P51+R51</f>
        <v>1165.991</v>
      </c>
      <c r="I51" s="84">
        <f t="shared" si="2"/>
        <v>1705.626</v>
      </c>
      <c r="J51" s="84">
        <f t="shared" si="14"/>
        <v>633.577</v>
      </c>
      <c r="K51" s="85">
        <f t="shared" si="8"/>
        <v>119.00081515512365</v>
      </c>
      <c r="L51" s="91"/>
      <c r="M51" s="247" t="s">
        <v>181</v>
      </c>
      <c r="N51" s="283">
        <v>847.346</v>
      </c>
      <c r="O51" s="256" t="s">
        <v>182</v>
      </c>
      <c r="P51" s="284">
        <v>36.125999999999998</v>
      </c>
      <c r="Q51" s="256" t="s">
        <v>180</v>
      </c>
      <c r="R51" s="283">
        <v>282.51900000000001</v>
      </c>
      <c r="S51" s="250" t="s">
        <v>156</v>
      </c>
      <c r="T51" s="257">
        <f>N51+P51+R51</f>
        <v>1165.991</v>
      </c>
    </row>
    <row r="52" spans="1:42" ht="27" customHeight="1">
      <c r="A52" s="82" t="s">
        <v>71</v>
      </c>
      <c r="B52" s="83" t="s">
        <v>72</v>
      </c>
      <c r="C52" s="82" t="s">
        <v>14</v>
      </c>
      <c r="D52" s="211">
        <v>339.19</v>
      </c>
      <c r="E52" s="84">
        <f>339.19/12*7</f>
        <v>197.86083333333335</v>
      </c>
      <c r="F52" s="84">
        <f>326.144/12*5</f>
        <v>135.89333333333335</v>
      </c>
      <c r="G52" s="84">
        <v>220.8</v>
      </c>
      <c r="H52" s="211">
        <v>253.9</v>
      </c>
      <c r="I52" s="84">
        <f t="shared" si="2"/>
        <v>474.70000000000005</v>
      </c>
      <c r="J52" s="84">
        <f t="shared" si="14"/>
        <v>-85.289999999999992</v>
      </c>
      <c r="K52" s="85">
        <f t="shared" si="8"/>
        <v>-25.14519885609835</v>
      </c>
      <c r="L52" s="91"/>
    </row>
    <row r="53" spans="1:42" s="291" customFormat="1" ht="27" customHeight="1">
      <c r="A53" s="287" t="s">
        <v>73</v>
      </c>
      <c r="B53" s="288" t="s">
        <v>52</v>
      </c>
      <c r="C53" s="287" t="s">
        <v>14</v>
      </c>
      <c r="D53" s="211">
        <v>1804.059</v>
      </c>
      <c r="E53" s="211">
        <f>1804.059/12*7</f>
        <v>1052.3677499999999</v>
      </c>
      <c r="F53" s="211">
        <f>1734.672/12*5</f>
        <v>722.78000000000009</v>
      </c>
      <c r="G53" s="211">
        <v>1480.2049999999999</v>
      </c>
      <c r="H53" s="211">
        <v>2303.027</v>
      </c>
      <c r="I53" s="211">
        <f t="shared" si="2"/>
        <v>3783.232</v>
      </c>
      <c r="J53" s="84">
        <f t="shared" si="14"/>
        <v>498.96800000000007</v>
      </c>
      <c r="K53" s="212">
        <f t="shared" si="8"/>
        <v>27.658075484227517</v>
      </c>
      <c r="L53" s="294"/>
      <c r="M53" s="295"/>
      <c r="N53" s="296"/>
      <c r="O53" s="297"/>
      <c r="P53" s="296"/>
      <c r="Q53" s="297"/>
      <c r="R53" s="290"/>
      <c r="S53" s="290"/>
      <c r="T53" s="290"/>
      <c r="U53" s="290"/>
      <c r="V53" s="290"/>
      <c r="W53" s="290"/>
      <c r="X53" s="290"/>
      <c r="Y53" s="290"/>
      <c r="Z53" s="290"/>
    </row>
    <row r="54" spans="1:42" ht="27" customHeight="1">
      <c r="A54" s="82" t="s">
        <v>74</v>
      </c>
      <c r="B54" s="83" t="s">
        <v>75</v>
      </c>
      <c r="C54" s="82" t="s">
        <v>14</v>
      </c>
      <c r="D54" s="211">
        <v>1122.3019999999999</v>
      </c>
      <c r="E54" s="84">
        <f>1122.302/12*7</f>
        <v>654.67616666666663</v>
      </c>
      <c r="F54" s="84">
        <f>1079.137/12*5</f>
        <v>449.64041666666668</v>
      </c>
      <c r="G54" s="84">
        <v>440.041</v>
      </c>
      <c r="H54" s="211">
        <f>N54+P54</f>
        <v>776.26800000000003</v>
      </c>
      <c r="I54" s="84">
        <f t="shared" si="2"/>
        <v>1216.309</v>
      </c>
      <c r="J54" s="84">
        <f t="shared" si="14"/>
        <v>-346.03399999999988</v>
      </c>
      <c r="K54" s="85">
        <f t="shared" si="8"/>
        <v>-30.832521014842701</v>
      </c>
      <c r="L54" s="91"/>
      <c r="M54" s="247" t="s">
        <v>193</v>
      </c>
      <c r="N54" s="283">
        <v>387.95400000000001</v>
      </c>
      <c r="O54" s="252" t="s">
        <v>192</v>
      </c>
      <c r="P54" s="286">
        <v>388.31400000000002</v>
      </c>
      <c r="Q54" s="250" t="s">
        <v>156</v>
      </c>
      <c r="R54" s="257">
        <f>N54+P54</f>
        <v>776.26800000000003</v>
      </c>
      <c r="T54" s="233"/>
    </row>
    <row r="55" spans="1:42" ht="27" customHeight="1">
      <c r="A55" s="82" t="s">
        <v>76</v>
      </c>
      <c r="B55" s="83" t="s">
        <v>77</v>
      </c>
      <c r="C55" s="82" t="s">
        <v>14</v>
      </c>
      <c r="D55" s="211">
        <v>637.649</v>
      </c>
      <c r="E55" s="84">
        <f>637.649/12*7</f>
        <v>371.96191666666664</v>
      </c>
      <c r="F55" s="84">
        <f>613.124/12*5</f>
        <v>255.46833333333336</v>
      </c>
      <c r="G55" s="84">
        <v>373.55599999999998</v>
      </c>
      <c r="H55" s="211">
        <f>N55+P55</f>
        <v>710.36400000000003</v>
      </c>
      <c r="I55" s="84">
        <f t="shared" si="2"/>
        <v>1083.92</v>
      </c>
      <c r="J55" s="84">
        <f t="shared" si="14"/>
        <v>72.715000000000032</v>
      </c>
      <c r="K55" s="85">
        <f t="shared" si="8"/>
        <v>11.403609195654669</v>
      </c>
      <c r="L55" s="91"/>
      <c r="M55" s="269" t="s">
        <v>183</v>
      </c>
      <c r="N55" s="283">
        <v>262.88099999999997</v>
      </c>
      <c r="O55" s="269" t="s">
        <v>184</v>
      </c>
      <c r="P55" s="283">
        <v>447.483</v>
      </c>
      <c r="Q55" s="250" t="s">
        <v>156</v>
      </c>
      <c r="R55" s="257">
        <f>N55+P55</f>
        <v>710.36400000000003</v>
      </c>
    </row>
    <row r="56" spans="1:42" ht="27" customHeight="1">
      <c r="A56" s="82" t="s">
        <v>78</v>
      </c>
      <c r="B56" s="83" t="s">
        <v>50</v>
      </c>
      <c r="C56" s="82" t="s">
        <v>14</v>
      </c>
      <c r="D56" s="211">
        <v>302.51499999999999</v>
      </c>
      <c r="E56" s="84">
        <f>302.516/12*7</f>
        <v>176.46766666666667</v>
      </c>
      <c r="F56" s="84">
        <f>290.881/12*5</f>
        <v>121.20041666666665</v>
      </c>
      <c r="G56" s="84">
        <v>161.202</v>
      </c>
      <c r="H56" s="211">
        <f>N56+P56+R56+T56</f>
        <v>304.49299999999999</v>
      </c>
      <c r="I56" s="84">
        <f t="shared" si="2"/>
        <v>465.69499999999999</v>
      </c>
      <c r="J56" s="84">
        <f t="shared" si="14"/>
        <v>1.9780000000000086</v>
      </c>
      <c r="K56" s="85">
        <f t="shared" si="8"/>
        <v>0.65385187511363363</v>
      </c>
      <c r="L56" s="91"/>
      <c r="M56" s="247" t="s">
        <v>168</v>
      </c>
      <c r="N56" s="283">
        <v>3.0750000000000002</v>
      </c>
      <c r="O56" s="264" t="s">
        <v>185</v>
      </c>
      <c r="P56" s="283">
        <v>290.38200000000001</v>
      </c>
      <c r="Q56" s="264" t="s">
        <v>169</v>
      </c>
      <c r="R56" s="283">
        <v>11.036</v>
      </c>
      <c r="S56" s="252" t="s">
        <v>172</v>
      </c>
      <c r="T56" s="286"/>
      <c r="U56" s="250" t="s">
        <v>156</v>
      </c>
      <c r="V56" s="263">
        <f>N56+P56+R56+T56</f>
        <v>304.49299999999999</v>
      </c>
      <c r="W56" s="241"/>
      <c r="X56" s="241"/>
    </row>
    <row r="57" spans="1:42" s="79" customFormat="1" ht="46.9" customHeight="1">
      <c r="A57" s="73" t="s">
        <v>79</v>
      </c>
      <c r="B57" s="74" t="s">
        <v>80</v>
      </c>
      <c r="C57" s="73" t="s">
        <v>14</v>
      </c>
      <c r="D57" s="285">
        <f t="shared" ref="D57" si="15">SUM(D58:D62)</f>
        <v>4376.741</v>
      </c>
      <c r="E57" s="76">
        <f>SUM(E58:E62)</f>
        <v>2553.0989166666668</v>
      </c>
      <c r="F57" s="76">
        <f>SUM(F58:F62)</f>
        <v>1753.5020833333333</v>
      </c>
      <c r="G57" s="76">
        <f>SUM(G58:G62)</f>
        <v>2702.8990000000003</v>
      </c>
      <c r="H57" s="76">
        <f>SUM(H58:H62)</f>
        <v>2768.489</v>
      </c>
      <c r="I57" s="76">
        <f>G57+H57</f>
        <v>5471.3880000000008</v>
      </c>
      <c r="J57" s="76">
        <f>D57-H57</f>
        <v>1608.252</v>
      </c>
      <c r="K57" s="77">
        <f t="shared" si="8"/>
        <v>36.7454231356162</v>
      </c>
      <c r="L57" s="100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44"/>
      <c r="AB57" s="244"/>
      <c r="AC57" s="244"/>
      <c r="AD57" s="244"/>
      <c r="AE57" s="244"/>
    </row>
    <row r="58" spans="1:42" ht="45.75" customHeight="1">
      <c r="A58" s="82" t="s">
        <v>81</v>
      </c>
      <c r="B58" s="83" t="s">
        <v>82</v>
      </c>
      <c r="C58" s="82" t="s">
        <v>14</v>
      </c>
      <c r="D58" s="211">
        <v>1519.6780000000001</v>
      </c>
      <c r="E58" s="84">
        <f>1519.678/12*7</f>
        <v>886.47883333333334</v>
      </c>
      <c r="F58" s="84">
        <f>1461.229/12*5</f>
        <v>608.84541666666667</v>
      </c>
      <c r="G58" s="84">
        <v>452.995</v>
      </c>
      <c r="H58" s="211">
        <f>N58+P58</f>
        <v>882.78</v>
      </c>
      <c r="I58" s="84">
        <f t="shared" si="2"/>
        <v>1335.7750000000001</v>
      </c>
      <c r="J58" s="84">
        <f t="shared" ref="J58:J79" si="16">H58-D58</f>
        <v>-636.89800000000014</v>
      </c>
      <c r="K58" s="85">
        <f t="shared" si="8"/>
        <v>-41.910062526403621</v>
      </c>
      <c r="L58" s="91"/>
      <c r="M58" s="247" t="s">
        <v>186</v>
      </c>
      <c r="N58" s="283">
        <f>473.784+38.91</f>
        <v>512.69399999999996</v>
      </c>
      <c r="O58" s="252" t="s">
        <v>187</v>
      </c>
      <c r="P58" s="286">
        <f>330.13+39.956</f>
        <v>370.08600000000001</v>
      </c>
      <c r="Q58" s="250" t="s">
        <v>156</v>
      </c>
      <c r="R58" s="257">
        <f>N58+P58</f>
        <v>882.78</v>
      </c>
      <c r="AA58" s="215"/>
      <c r="AB58" s="215"/>
      <c r="AC58" s="215"/>
      <c r="AD58" s="215"/>
      <c r="AE58" s="215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</row>
    <row r="59" spans="1:42" ht="28.5" customHeight="1">
      <c r="A59" s="82" t="s">
        <v>83</v>
      </c>
      <c r="B59" s="83" t="s">
        <v>84</v>
      </c>
      <c r="C59" s="82" t="s">
        <v>14</v>
      </c>
      <c r="D59" s="211">
        <v>24.876999999999999</v>
      </c>
      <c r="E59" s="84">
        <f>24.877/12*7</f>
        <v>14.511583333333334</v>
      </c>
      <c r="F59" s="84">
        <f>23.92/12*5</f>
        <v>9.9666666666666668</v>
      </c>
      <c r="G59" s="84">
        <v>150.4</v>
      </c>
      <c r="H59" s="211">
        <f>N59+P59+R59+T59</f>
        <v>101.032</v>
      </c>
      <c r="I59" s="84">
        <f t="shared" si="2"/>
        <v>251.43200000000002</v>
      </c>
      <c r="J59" s="84">
        <f t="shared" si="16"/>
        <v>76.155000000000001</v>
      </c>
      <c r="K59" s="85">
        <f t="shared" si="8"/>
        <v>306.12614061181011</v>
      </c>
      <c r="L59" s="91"/>
      <c r="M59" s="247" t="s">
        <v>235</v>
      </c>
      <c r="N59" s="283">
        <v>90</v>
      </c>
      <c r="O59" s="252" t="s">
        <v>198</v>
      </c>
      <c r="P59" s="286">
        <v>7.46</v>
      </c>
      <c r="Q59" s="252" t="s">
        <v>199</v>
      </c>
      <c r="R59" s="286">
        <v>3.5720000000000001</v>
      </c>
      <c r="S59" s="252" t="s">
        <v>217</v>
      </c>
      <c r="T59" s="253"/>
      <c r="U59" s="250" t="s">
        <v>156</v>
      </c>
      <c r="V59" s="257">
        <f>N59+P59+R59+T59</f>
        <v>101.032</v>
      </c>
    </row>
    <row r="60" spans="1:42" ht="28.5" hidden="1" customHeight="1">
      <c r="A60" s="82" t="s">
        <v>85</v>
      </c>
      <c r="B60" s="83" t="s">
        <v>86</v>
      </c>
      <c r="C60" s="82" t="s">
        <v>14</v>
      </c>
      <c r="D60" s="211">
        <f t="shared" ref="D60:D63" si="17">SUM(E60:F60)</f>
        <v>0</v>
      </c>
      <c r="E60" s="84">
        <v>0</v>
      </c>
      <c r="F60" s="84">
        <v>0</v>
      </c>
      <c r="G60" s="84"/>
      <c r="H60" s="84"/>
      <c r="I60" s="84">
        <f t="shared" si="2"/>
        <v>0</v>
      </c>
      <c r="J60" s="84">
        <f t="shared" si="16"/>
        <v>0</v>
      </c>
      <c r="K60" s="85"/>
      <c r="L60" s="91"/>
      <c r="Q60" s="250" t="s">
        <v>156</v>
      </c>
      <c r="R60" s="257">
        <f>N60+P60</f>
        <v>0</v>
      </c>
    </row>
    <row r="61" spans="1:42" ht="28.5" hidden="1" customHeight="1">
      <c r="A61" s="82" t="s">
        <v>87</v>
      </c>
      <c r="B61" s="83" t="s">
        <v>88</v>
      </c>
      <c r="C61" s="82" t="s">
        <v>14</v>
      </c>
      <c r="D61" s="211">
        <f t="shared" si="17"/>
        <v>0</v>
      </c>
      <c r="E61" s="84"/>
      <c r="F61" s="84"/>
      <c r="G61" s="84"/>
      <c r="H61" s="84"/>
      <c r="I61" s="84">
        <f t="shared" si="2"/>
        <v>0</v>
      </c>
      <c r="J61" s="84">
        <f t="shared" si="16"/>
        <v>0</v>
      </c>
      <c r="K61" s="85"/>
      <c r="L61" s="91"/>
      <c r="M61" s="247" t="s">
        <v>195</v>
      </c>
      <c r="N61" s="224"/>
      <c r="O61" s="247" t="s">
        <v>196</v>
      </c>
      <c r="P61" s="271"/>
      <c r="Q61" s="247" t="s">
        <v>215</v>
      </c>
      <c r="R61" s="253">
        <v>114.843</v>
      </c>
      <c r="S61" s="250" t="s">
        <v>156</v>
      </c>
      <c r="T61" s="257">
        <f>N61+P61+R61</f>
        <v>114.843</v>
      </c>
      <c r="AA61" s="215"/>
      <c r="AB61" s="215"/>
    </row>
    <row r="62" spans="1:42" ht="28.5" customHeight="1">
      <c r="A62" s="82" t="s">
        <v>85</v>
      </c>
      <c r="B62" s="83" t="s">
        <v>89</v>
      </c>
      <c r="C62" s="82" t="s">
        <v>14</v>
      </c>
      <c r="D62" s="211">
        <v>2832.1860000000001</v>
      </c>
      <c r="E62" s="84">
        <f>2832.186/12*7</f>
        <v>1652.1085</v>
      </c>
      <c r="F62" s="84">
        <f>2723.256/12*5</f>
        <v>1134.69</v>
      </c>
      <c r="G62" s="84">
        <f>SUM(G64:G79)</f>
        <v>2099.5040000000004</v>
      </c>
      <c r="H62" s="30">
        <f>SUM(H63:H79)</f>
        <v>1784.6770000000001</v>
      </c>
      <c r="I62" s="84">
        <f>G62+H62</f>
        <v>3884.1810000000005</v>
      </c>
      <c r="J62" s="84">
        <f t="shared" si="16"/>
        <v>-1047.509</v>
      </c>
      <c r="K62" s="85">
        <f t="shared" si="8"/>
        <v>-36.985882989323436</v>
      </c>
      <c r="L62" s="91"/>
    </row>
    <row r="63" spans="1:42" ht="27.75" customHeight="1">
      <c r="A63" s="82"/>
      <c r="B63" s="92" t="str">
        <f>Расшифровка!B12</f>
        <v>Подготовка и повышение квалификации кадров</v>
      </c>
      <c r="C63" s="82" t="s">
        <v>14</v>
      </c>
      <c r="D63" s="211">
        <f t="shared" si="17"/>
        <v>0</v>
      </c>
      <c r="E63" s="84"/>
      <c r="F63" s="84"/>
      <c r="G63" s="94"/>
      <c r="H63" s="293">
        <f>Расшифровка!C12</f>
        <v>33.823999999999998</v>
      </c>
      <c r="I63" s="94">
        <f t="shared" si="2"/>
        <v>33.823999999999998</v>
      </c>
      <c r="J63" s="84">
        <f t="shared" si="16"/>
        <v>33.823999999999998</v>
      </c>
      <c r="K63" s="85"/>
      <c r="L63" s="101"/>
    </row>
    <row r="64" spans="1:42" ht="24" customHeight="1">
      <c r="A64" s="82"/>
      <c r="B64" s="92" t="str">
        <f>Расшифровка!B13</f>
        <v>Технич. осмотр автотехники</v>
      </c>
      <c r="C64" s="82" t="s">
        <v>14</v>
      </c>
      <c r="D64" s="211"/>
      <c r="E64" s="84"/>
      <c r="F64" s="84"/>
      <c r="G64" s="94">
        <v>5.8659999999999997</v>
      </c>
      <c r="H64" s="46">
        <f>Расшифровка!C13</f>
        <v>0</v>
      </c>
      <c r="I64" s="94">
        <f t="shared" si="2"/>
        <v>5.8659999999999997</v>
      </c>
      <c r="J64" s="84">
        <f t="shared" si="16"/>
        <v>0</v>
      </c>
      <c r="K64" s="85"/>
      <c r="L64" s="101"/>
    </row>
    <row r="65" spans="1:31" ht="28.5" customHeight="1">
      <c r="A65" s="82"/>
      <c r="B65" s="92" t="str">
        <f>Расшифровка!B14</f>
        <v>Почтовые услуги</v>
      </c>
      <c r="C65" s="82" t="s">
        <v>14</v>
      </c>
      <c r="D65" s="211"/>
      <c r="E65" s="84"/>
      <c r="F65" s="84"/>
      <c r="G65" s="94">
        <v>44.286000000000001</v>
      </c>
      <c r="H65" s="293">
        <f>Расшифровка!C14</f>
        <v>67.733000000000004</v>
      </c>
      <c r="I65" s="94">
        <f t="shared" si="2"/>
        <v>112.01900000000001</v>
      </c>
      <c r="J65" s="84">
        <f t="shared" si="16"/>
        <v>67.733000000000004</v>
      </c>
      <c r="K65" s="85"/>
      <c r="L65" s="101"/>
      <c r="M65" s="265"/>
      <c r="N65" s="228"/>
      <c r="O65" s="260"/>
      <c r="P65" s="236"/>
      <c r="Q65" s="267"/>
      <c r="R65" s="268"/>
    </row>
    <row r="66" spans="1:31" ht="38.25" hidden="1" customHeight="1">
      <c r="A66" s="82"/>
      <c r="B66" s="92" t="str">
        <f>Расшифровка!B15</f>
        <v>Членские взносы на содержание Ассоциацию "Водное хозяйство РК"</v>
      </c>
      <c r="C66" s="82" t="s">
        <v>14</v>
      </c>
      <c r="D66" s="211"/>
      <c r="E66" s="84"/>
      <c r="F66" s="84"/>
      <c r="G66" s="94"/>
      <c r="H66" s="47">
        <f>Расшифровка!C15</f>
        <v>294</v>
      </c>
      <c r="I66" s="102">
        <f t="shared" si="2"/>
        <v>294</v>
      </c>
      <c r="J66" s="84">
        <f t="shared" si="16"/>
        <v>294</v>
      </c>
      <c r="K66" s="85"/>
      <c r="L66" s="101"/>
      <c r="M66" s="265"/>
      <c r="N66" s="228"/>
      <c r="O66" s="265"/>
      <c r="P66" s="236"/>
      <c r="Q66" s="267"/>
      <c r="R66" s="268"/>
    </row>
    <row r="67" spans="1:31" ht="28.5" customHeight="1">
      <c r="A67" s="82"/>
      <c r="B67" s="92" t="str">
        <f>Расшифровка!B16</f>
        <v>Сборы</v>
      </c>
      <c r="C67" s="82" t="s">
        <v>14</v>
      </c>
      <c r="D67" s="211"/>
      <c r="E67" s="84"/>
      <c r="F67" s="84"/>
      <c r="G67" s="94">
        <v>197.197</v>
      </c>
      <c r="H67" s="46">
        <f>Расшифровка!C16</f>
        <v>0</v>
      </c>
      <c r="I67" s="94">
        <f t="shared" si="2"/>
        <v>197.197</v>
      </c>
      <c r="J67" s="84">
        <f t="shared" si="16"/>
        <v>0</v>
      </c>
      <c r="K67" s="85"/>
      <c r="L67" s="101"/>
      <c r="M67" s="254"/>
      <c r="N67" s="228"/>
    </row>
    <row r="68" spans="1:31" ht="22.5" customHeight="1">
      <c r="A68" s="82"/>
      <c r="B68" s="92" t="str">
        <f>Расшифровка!B17</f>
        <v>Штраф и пения</v>
      </c>
      <c r="C68" s="82" t="s">
        <v>14</v>
      </c>
      <c r="D68" s="211"/>
      <c r="E68" s="84"/>
      <c r="F68" s="84"/>
      <c r="G68" s="94">
        <v>107.205</v>
      </c>
      <c r="H68" s="46">
        <f>Расшифровка!C17</f>
        <v>405.65699999999998</v>
      </c>
      <c r="I68" s="94">
        <f t="shared" si="2"/>
        <v>512.86199999999997</v>
      </c>
      <c r="J68" s="84">
        <f t="shared" si="16"/>
        <v>405.65699999999998</v>
      </c>
      <c r="K68" s="85"/>
      <c r="L68" s="101"/>
    </row>
    <row r="69" spans="1:31" ht="39.75" hidden="1" customHeight="1">
      <c r="A69" s="82"/>
      <c r="B69" s="92" t="str">
        <f>Расшифровка!B18</f>
        <v>Оформление тех. документации прав собственности имущества</v>
      </c>
      <c r="C69" s="82" t="s">
        <v>14</v>
      </c>
      <c r="D69" s="211"/>
      <c r="E69" s="84"/>
      <c r="F69" s="84"/>
      <c r="G69" s="94"/>
      <c r="H69" s="46">
        <f>Расшифровка!C18</f>
        <v>0</v>
      </c>
      <c r="I69" s="94">
        <f t="shared" si="2"/>
        <v>0</v>
      </c>
      <c r="J69" s="84">
        <f t="shared" si="16"/>
        <v>0</v>
      </c>
      <c r="K69" s="85"/>
      <c r="L69" s="101"/>
    </row>
    <row r="70" spans="1:31" ht="31.5" customHeight="1">
      <c r="A70" s="82"/>
      <c r="B70" s="92" t="str">
        <f>Расшифровка!B19</f>
        <v>ОТ и ТБ</v>
      </c>
      <c r="C70" s="82" t="s">
        <v>14</v>
      </c>
      <c r="D70" s="211"/>
      <c r="E70" s="84"/>
      <c r="F70" s="84"/>
      <c r="G70" s="94">
        <v>81.25</v>
      </c>
      <c r="H70" s="293">
        <f>Расшифровка!C19</f>
        <v>29.36</v>
      </c>
      <c r="I70" s="94">
        <f t="shared" si="2"/>
        <v>110.61</v>
      </c>
      <c r="J70" s="84">
        <f t="shared" si="16"/>
        <v>29.36</v>
      </c>
      <c r="K70" s="85"/>
      <c r="L70" s="101"/>
      <c r="M70" s="247"/>
      <c r="N70" s="224"/>
      <c r="O70" s="254"/>
      <c r="P70" s="228"/>
      <c r="Q70" s="260"/>
      <c r="R70" s="228"/>
      <c r="S70" s="267"/>
      <c r="T70" s="268"/>
    </row>
    <row r="71" spans="1:31" ht="28.5" customHeight="1">
      <c r="A71" s="82"/>
      <c r="B71" s="92" t="str">
        <f>Расшифровка!B20</f>
        <v>Взносы на локальный профсоюз 0,3%</v>
      </c>
      <c r="C71" s="82" t="s">
        <v>14</v>
      </c>
      <c r="D71" s="211"/>
      <c r="E71" s="84"/>
      <c r="F71" s="84"/>
      <c r="G71" s="94">
        <v>347.04</v>
      </c>
      <c r="H71" s="46">
        <f>Расшифровка!C20</f>
        <v>250</v>
      </c>
      <c r="I71" s="94">
        <f t="shared" si="2"/>
        <v>597.04</v>
      </c>
      <c r="J71" s="84">
        <f t="shared" si="16"/>
        <v>250</v>
      </c>
      <c r="K71" s="85"/>
      <c r="L71" s="101"/>
    </row>
    <row r="72" spans="1:31" ht="28.5" customHeight="1">
      <c r="A72" s="82"/>
      <c r="B72" s="92" t="str">
        <f>Расшифровка!B21</f>
        <v>Услуги по установке GPS треккеров</v>
      </c>
      <c r="C72" s="82" t="s">
        <v>14</v>
      </c>
      <c r="D72" s="211"/>
      <c r="E72" s="84"/>
      <c r="F72" s="84"/>
      <c r="G72" s="94">
        <v>12</v>
      </c>
      <c r="H72" s="293">
        <f>Расшифровка!C21</f>
        <v>17.82</v>
      </c>
      <c r="I72" s="94">
        <f t="shared" si="2"/>
        <v>29.82</v>
      </c>
      <c r="J72" s="84">
        <f t="shared" si="16"/>
        <v>17.82</v>
      </c>
      <c r="K72" s="85"/>
      <c r="L72" s="101"/>
      <c r="M72" s="265"/>
      <c r="N72" s="228"/>
      <c r="O72" s="272"/>
      <c r="P72" s="228"/>
      <c r="Q72" s="267"/>
      <c r="R72" s="268"/>
    </row>
    <row r="73" spans="1:31" ht="28.5" customHeight="1">
      <c r="A73" s="82"/>
      <c r="B73" s="92" t="s">
        <v>223</v>
      </c>
      <c r="C73" s="82"/>
      <c r="D73" s="211"/>
      <c r="E73" s="84"/>
      <c r="F73" s="84"/>
      <c r="G73" s="94"/>
      <c r="H73" s="293">
        <f>Расшифровка!C22</f>
        <v>91.837000000000003</v>
      </c>
      <c r="I73" s="94">
        <f t="shared" si="2"/>
        <v>91.837000000000003</v>
      </c>
      <c r="J73" s="84">
        <f t="shared" si="16"/>
        <v>91.837000000000003</v>
      </c>
      <c r="K73" s="85"/>
      <c r="L73" s="101"/>
      <c r="M73" s="265"/>
      <c r="N73" s="228"/>
      <c r="O73" s="272"/>
      <c r="P73" s="228"/>
      <c r="Q73" s="267"/>
      <c r="R73" s="268"/>
    </row>
    <row r="74" spans="1:31" ht="25.5" customHeight="1">
      <c r="A74" s="82"/>
      <c r="B74" s="92" t="str">
        <f>Расшифровка!B23</f>
        <v>Обслуживание СЭД</v>
      </c>
      <c r="C74" s="82" t="s">
        <v>14</v>
      </c>
      <c r="D74" s="211"/>
      <c r="E74" s="84"/>
      <c r="F74" s="84"/>
      <c r="G74" s="94">
        <v>530.14200000000005</v>
      </c>
      <c r="H74" s="293">
        <f>Расшифровка!C23</f>
        <v>435.25400000000002</v>
      </c>
      <c r="I74" s="94">
        <f t="shared" si="2"/>
        <v>965.39600000000007</v>
      </c>
      <c r="J74" s="84">
        <f t="shared" si="16"/>
        <v>435.25400000000002</v>
      </c>
      <c r="K74" s="85"/>
      <c r="L74" s="91"/>
    </row>
    <row r="75" spans="1:31" ht="25.5" customHeight="1">
      <c r="A75" s="82"/>
      <c r="B75" s="92" t="str">
        <f>Расшифровка!B24</f>
        <v>Материальная помощь</v>
      </c>
      <c r="C75" s="82" t="s">
        <v>14</v>
      </c>
      <c r="D75" s="211"/>
      <c r="E75" s="84"/>
      <c r="F75" s="84"/>
      <c r="G75" s="94">
        <v>659.67600000000004</v>
      </c>
      <c r="H75" s="46">
        <f>Расшифровка!C24</f>
        <v>0</v>
      </c>
      <c r="I75" s="94">
        <f t="shared" si="2"/>
        <v>659.67600000000004</v>
      </c>
      <c r="J75" s="84">
        <f t="shared" si="16"/>
        <v>0</v>
      </c>
      <c r="K75" s="85"/>
      <c r="L75" s="91"/>
    </row>
    <row r="76" spans="1:31" ht="42" customHeight="1">
      <c r="A76" s="82"/>
      <c r="B76" s="92" t="s">
        <v>229</v>
      </c>
      <c r="C76" s="82"/>
      <c r="D76" s="211"/>
      <c r="E76" s="84"/>
      <c r="F76" s="84"/>
      <c r="G76" s="94"/>
      <c r="H76" s="293">
        <f>Расшифровка!C25</f>
        <v>30</v>
      </c>
      <c r="I76" s="94"/>
      <c r="J76" s="84">
        <f t="shared" si="16"/>
        <v>30</v>
      </c>
      <c r="K76" s="85"/>
      <c r="L76" s="91"/>
    </row>
    <row r="77" spans="1:31" ht="42" customHeight="1">
      <c r="A77" s="82"/>
      <c r="B77" s="12" t="s">
        <v>236</v>
      </c>
      <c r="C77" s="82"/>
      <c r="D77" s="211"/>
      <c r="E77" s="84"/>
      <c r="F77" s="84"/>
      <c r="G77" s="94"/>
      <c r="H77" s="293">
        <f>Расшифровка!C26</f>
        <v>34.83</v>
      </c>
      <c r="I77" s="94"/>
      <c r="J77" s="84">
        <f t="shared" si="16"/>
        <v>34.83</v>
      </c>
      <c r="K77" s="85"/>
      <c r="L77" s="91"/>
    </row>
    <row r="78" spans="1:31" ht="42" customHeight="1">
      <c r="A78" s="82"/>
      <c r="B78" s="12" t="s">
        <v>237</v>
      </c>
      <c r="C78" s="82"/>
      <c r="D78" s="211"/>
      <c r="E78" s="84"/>
      <c r="F78" s="84"/>
      <c r="G78" s="94"/>
      <c r="H78" s="293">
        <f>Расшифровка!C27</f>
        <v>16.411999999999999</v>
      </c>
      <c r="I78" s="94"/>
      <c r="J78" s="84">
        <f t="shared" si="16"/>
        <v>16.411999999999999</v>
      </c>
      <c r="K78" s="85"/>
      <c r="L78" s="91"/>
    </row>
    <row r="79" spans="1:31" ht="25.5" customHeight="1">
      <c r="A79" s="82"/>
      <c r="B79" s="92" t="str">
        <f>Расшифровка!B28</f>
        <v>Аудиторские услуги</v>
      </c>
      <c r="C79" s="82" t="s">
        <v>14</v>
      </c>
      <c r="D79" s="211"/>
      <c r="E79" s="84"/>
      <c r="F79" s="84"/>
      <c r="G79" s="94">
        <v>114.842</v>
      </c>
      <c r="H79" s="293">
        <f>Расшифровка!C28</f>
        <v>77.95</v>
      </c>
      <c r="I79" s="94">
        <f t="shared" ref="I79:I97" si="18">G79+H79</f>
        <v>192.792</v>
      </c>
      <c r="J79" s="84">
        <f t="shared" si="16"/>
        <v>77.95</v>
      </c>
      <c r="K79" s="85"/>
      <c r="L79" s="91"/>
      <c r="N79" s="230"/>
    </row>
    <row r="80" spans="1:31" s="79" customFormat="1" ht="42" customHeight="1">
      <c r="A80" s="73"/>
      <c r="B80" s="74" t="s">
        <v>148</v>
      </c>
      <c r="C80" s="73"/>
      <c r="D80" s="285">
        <v>42272.877999999997</v>
      </c>
      <c r="E80" s="76">
        <f>42272.878/2</f>
        <v>21136.438999999998</v>
      </c>
      <c r="F80" s="76">
        <f>43210.522/2</f>
        <v>21605.260999999999</v>
      </c>
      <c r="G80" s="76">
        <v>31000</v>
      </c>
      <c r="H80" s="76">
        <v>47600</v>
      </c>
      <c r="I80" s="76">
        <f t="shared" si="18"/>
        <v>78600</v>
      </c>
      <c r="J80" s="76">
        <f>D80-H80</f>
        <v>-5327.122000000003</v>
      </c>
      <c r="K80" s="77">
        <f t="shared" si="8"/>
        <v>-12.601749045806637</v>
      </c>
      <c r="L80" s="78"/>
      <c r="M80" s="270"/>
      <c r="N80" s="231"/>
      <c r="O80" s="216"/>
      <c r="P80" s="216"/>
      <c r="Q80" s="216"/>
      <c r="R80" s="216"/>
      <c r="S80" s="216"/>
      <c r="T80" s="216"/>
      <c r="U80" s="216"/>
      <c r="V80" s="216"/>
      <c r="W80" s="216"/>
      <c r="X80" s="216"/>
      <c r="Y80" s="225"/>
      <c r="Z80" s="225"/>
      <c r="AA80" s="244"/>
      <c r="AB80" s="244"/>
      <c r="AC80" s="244"/>
      <c r="AD80" s="244"/>
      <c r="AE80" s="244"/>
    </row>
    <row r="81" spans="1:31" s="79" customFormat="1" ht="42" customHeight="1">
      <c r="A81" s="73" t="s">
        <v>90</v>
      </c>
      <c r="B81" s="74" t="s">
        <v>91</v>
      </c>
      <c r="C81" s="73" t="s">
        <v>14</v>
      </c>
      <c r="D81" s="285">
        <f>D10+D42</f>
        <v>568751.78899999999</v>
      </c>
      <c r="E81" s="76">
        <f>E10+E42</f>
        <v>310789.53524999996</v>
      </c>
      <c r="F81" s="76">
        <f>F10+F42</f>
        <v>222214.99474999998</v>
      </c>
      <c r="G81" s="76">
        <f>G10+G42</f>
        <v>297676.74699999997</v>
      </c>
      <c r="H81" s="31">
        <f>H10+H42</f>
        <v>642235.31200000003</v>
      </c>
      <c r="I81" s="76">
        <f t="shared" si="18"/>
        <v>939912.05900000001</v>
      </c>
      <c r="J81" s="76">
        <f t="shared" ref="J81:J103" si="19">D81-H81</f>
        <v>-73483.523000000045</v>
      </c>
      <c r="K81" s="77">
        <f t="shared" si="8"/>
        <v>-12.920139227904926</v>
      </c>
      <c r="L81" s="100"/>
      <c r="M81" s="232"/>
      <c r="N81" s="232"/>
      <c r="O81" s="225"/>
      <c r="P81" s="225"/>
      <c r="Q81" s="225"/>
      <c r="R81" s="225"/>
      <c r="S81" s="225"/>
      <c r="T81" s="225"/>
      <c r="U81" s="225"/>
      <c r="V81" s="225"/>
      <c r="W81" s="225"/>
      <c r="X81" s="225"/>
      <c r="Y81" s="225"/>
      <c r="Z81" s="225"/>
      <c r="AA81" s="244"/>
      <c r="AB81" s="244"/>
      <c r="AC81" s="244"/>
      <c r="AD81" s="244"/>
      <c r="AE81" s="244"/>
    </row>
    <row r="82" spans="1:31" s="107" customFormat="1" ht="42" customHeight="1">
      <c r="A82" s="103" t="s">
        <v>90</v>
      </c>
      <c r="B82" s="104" t="s">
        <v>91</v>
      </c>
      <c r="C82" s="103" t="s">
        <v>14</v>
      </c>
      <c r="D82" s="194">
        <f>D81</f>
        <v>568751.78899999999</v>
      </c>
      <c r="E82" s="105">
        <f t="shared" ref="E82:G82" si="20">E81</f>
        <v>310789.53524999996</v>
      </c>
      <c r="F82" s="105">
        <f t="shared" si="20"/>
        <v>222214.99474999998</v>
      </c>
      <c r="G82" s="105">
        <f t="shared" si="20"/>
        <v>297676.74699999997</v>
      </c>
      <c r="H82" s="194">
        <f>H81</f>
        <v>642235.31200000003</v>
      </c>
      <c r="I82" s="105">
        <f t="shared" si="18"/>
        <v>939912.05900000001</v>
      </c>
      <c r="J82" s="105">
        <f t="shared" si="19"/>
        <v>-73483.523000000045</v>
      </c>
      <c r="K82" s="77">
        <f t="shared" si="8"/>
        <v>-12.920139227904926</v>
      </c>
      <c r="L82" s="106"/>
      <c r="M82" s="233"/>
      <c r="N82" s="233"/>
      <c r="O82" s="216"/>
      <c r="P82" s="216"/>
      <c r="Q82" s="216"/>
      <c r="R82" s="216"/>
      <c r="S82" s="216"/>
      <c r="T82" s="216"/>
      <c r="U82" s="216"/>
      <c r="V82" s="216"/>
      <c r="W82" s="216"/>
      <c r="X82" s="216"/>
      <c r="Y82" s="273"/>
      <c r="Z82" s="273"/>
      <c r="AA82" s="274"/>
      <c r="AB82" s="274"/>
      <c r="AC82" s="274"/>
      <c r="AD82" s="274"/>
      <c r="AE82" s="274"/>
    </row>
    <row r="83" spans="1:31" s="202" customFormat="1" ht="42" customHeight="1">
      <c r="A83" s="199" t="s">
        <v>92</v>
      </c>
      <c r="B83" s="200" t="s">
        <v>93</v>
      </c>
      <c r="C83" s="199" t="s">
        <v>14</v>
      </c>
      <c r="D83" s="195">
        <f t="shared" ref="D83" si="21">D84-D81</f>
        <v>216612.26699999999</v>
      </c>
      <c r="E83" s="195">
        <f t="shared" ref="E83:F83" si="22">E84-E81</f>
        <v>0</v>
      </c>
      <c r="F83" s="195">
        <f t="shared" si="22"/>
        <v>0</v>
      </c>
      <c r="G83" s="195">
        <f>G84-G81</f>
        <v>37.226000000024214</v>
      </c>
      <c r="H83" s="195">
        <f>H84-H81</f>
        <v>116482.46899999992</v>
      </c>
      <c r="I83" s="195">
        <f>G83+H83</f>
        <v>116519.69499999995</v>
      </c>
      <c r="J83" s="195">
        <f t="shared" si="19"/>
        <v>100129.79800000007</v>
      </c>
      <c r="K83" s="197">
        <f t="shared" si="8"/>
        <v>46.22535897286005</v>
      </c>
      <c r="L83" s="201"/>
      <c r="M83" s="233"/>
      <c r="N83" s="233"/>
      <c r="O83" s="216"/>
      <c r="P83" s="216"/>
      <c r="Q83" s="216"/>
      <c r="R83" s="216"/>
      <c r="S83" s="216"/>
      <c r="T83" s="216"/>
      <c r="U83" s="216"/>
      <c r="V83" s="216"/>
      <c r="W83" s="216"/>
      <c r="X83" s="216"/>
      <c r="Y83" s="275"/>
      <c r="Z83" s="275"/>
      <c r="AA83" s="276"/>
      <c r="AB83" s="276"/>
      <c r="AC83" s="276"/>
      <c r="AD83" s="276"/>
      <c r="AE83" s="276"/>
    </row>
    <row r="84" spans="1:31" s="79" customFormat="1" ht="42" customHeight="1">
      <c r="A84" s="73" t="s">
        <v>94</v>
      </c>
      <c r="B84" s="74" t="s">
        <v>95</v>
      </c>
      <c r="C84" s="73" t="s">
        <v>14</v>
      </c>
      <c r="D84" s="307">
        <f>D85</f>
        <v>785364.05599999998</v>
      </c>
      <c r="E84" s="108">
        <f>E81</f>
        <v>310789.53524999996</v>
      </c>
      <c r="F84" s="108">
        <f>F81</f>
        <v>222214.99474999998</v>
      </c>
      <c r="G84" s="108">
        <f>SUM(G85:G86)</f>
        <v>297713.973</v>
      </c>
      <c r="H84" s="326">
        <f>SUM(H85:H86)</f>
        <v>758717.78099999996</v>
      </c>
      <c r="I84" s="108">
        <f t="shared" si="18"/>
        <v>1056431.754</v>
      </c>
      <c r="J84" s="108">
        <f t="shared" si="19"/>
        <v>26646.275000000023</v>
      </c>
      <c r="K84" s="77">
        <f t="shared" si="8"/>
        <v>3.3928564461829693</v>
      </c>
      <c r="L84" s="109"/>
      <c r="M84" s="232"/>
      <c r="N84" s="232"/>
      <c r="O84" s="225"/>
      <c r="P84" s="225"/>
      <c r="Q84" s="225"/>
      <c r="R84" s="225"/>
      <c r="S84" s="225"/>
      <c r="T84" s="225"/>
      <c r="U84" s="225"/>
      <c r="V84" s="225"/>
      <c r="W84" s="225"/>
      <c r="X84" s="225"/>
      <c r="Y84" s="225"/>
      <c r="Z84" s="225"/>
      <c r="AA84" s="244"/>
      <c r="AB84" s="244"/>
      <c r="AC84" s="244"/>
      <c r="AD84" s="244"/>
      <c r="AE84" s="244"/>
    </row>
    <row r="85" spans="1:31" s="115" customFormat="1" ht="31.5" customHeight="1">
      <c r="A85" s="110"/>
      <c r="B85" s="111" t="s">
        <v>99</v>
      </c>
      <c r="C85" s="112"/>
      <c r="D85" s="308">
        <v>785364.05599999998</v>
      </c>
      <c r="E85" s="112">
        <f>25435.35/12*7</f>
        <v>14837.287499999999</v>
      </c>
      <c r="F85" s="112">
        <f>25435.35/12*5</f>
        <v>10598.062499999998</v>
      </c>
      <c r="G85" s="112">
        <v>286366.00400000002</v>
      </c>
      <c r="H85" s="327">
        <f>400562.003+341068.144</f>
        <v>741630.147</v>
      </c>
      <c r="I85" s="113">
        <f t="shared" si="18"/>
        <v>1027996.1510000001</v>
      </c>
      <c r="J85" s="112">
        <f>D85-H85</f>
        <v>43733.908999999985</v>
      </c>
      <c r="K85" s="85">
        <f t="shared" si="8"/>
        <v>5.568616066126661</v>
      </c>
      <c r="L85" s="114"/>
      <c r="M85" s="233"/>
      <c r="N85" s="233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77"/>
      <c r="AB85" s="277"/>
      <c r="AC85" s="277"/>
      <c r="AD85" s="277"/>
      <c r="AE85" s="277"/>
    </row>
    <row r="86" spans="1:31" s="118" customFormat="1" ht="42" customHeight="1">
      <c r="A86" s="116"/>
      <c r="B86" s="111" t="s">
        <v>100</v>
      </c>
      <c r="C86" s="112"/>
      <c r="D86" s="308"/>
      <c r="E86" s="112"/>
      <c r="F86" s="112"/>
      <c r="G86" s="112">
        <v>11347.968999999999</v>
      </c>
      <c r="H86" s="327">
        <v>17087.633999999998</v>
      </c>
      <c r="I86" s="113">
        <f t="shared" si="18"/>
        <v>28435.602999999996</v>
      </c>
      <c r="J86" s="112">
        <f t="shared" si="19"/>
        <v>-17087.633999999998</v>
      </c>
      <c r="K86" s="85"/>
      <c r="L86" s="117"/>
      <c r="M86" s="234"/>
      <c r="N86" s="234"/>
      <c r="O86" s="216"/>
      <c r="P86" s="216"/>
      <c r="Q86" s="216"/>
      <c r="R86" s="216"/>
      <c r="S86" s="216"/>
      <c r="T86" s="216"/>
      <c r="U86" s="216"/>
      <c r="V86" s="216"/>
      <c r="W86" s="216"/>
      <c r="X86" s="216"/>
      <c r="Y86" s="216"/>
      <c r="Z86" s="216"/>
      <c r="AA86" s="278"/>
      <c r="AB86" s="278"/>
      <c r="AC86" s="278"/>
      <c r="AD86" s="278"/>
      <c r="AE86" s="278"/>
    </row>
    <row r="87" spans="1:31" s="79" customFormat="1" ht="42" customHeight="1">
      <c r="A87" s="73" t="s">
        <v>96</v>
      </c>
      <c r="B87" s="119" t="s">
        <v>97</v>
      </c>
      <c r="C87" s="73" t="s">
        <v>98</v>
      </c>
      <c r="D87" s="196">
        <f>D88</f>
        <v>29104.108</v>
      </c>
      <c r="E87" s="120">
        <f>25435.35/12*7</f>
        <v>14837.287499999999</v>
      </c>
      <c r="F87" s="120">
        <f>25435.35/12*5</f>
        <v>10598.062499999998</v>
      </c>
      <c r="G87" s="121">
        <f>SUM(G88:G89)</f>
        <v>11095.696</v>
      </c>
      <c r="H87" s="326">
        <f>SUM(H88:H89)</f>
        <v>28032.11506</v>
      </c>
      <c r="I87" s="108">
        <f t="shared" si="18"/>
        <v>39127.81106</v>
      </c>
      <c r="J87" s="120">
        <f t="shared" si="19"/>
        <v>1071.9929400000001</v>
      </c>
      <c r="K87" s="77">
        <f t="shared" si="8"/>
        <v>3.6833045699253177</v>
      </c>
      <c r="L87" s="109"/>
      <c r="M87" s="235"/>
      <c r="N87" s="23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44"/>
      <c r="AB87" s="244"/>
      <c r="AC87" s="244"/>
      <c r="AD87" s="244"/>
      <c r="AE87" s="244"/>
    </row>
    <row r="88" spans="1:31" s="115" customFormat="1" ht="31.5" customHeight="1">
      <c r="A88" s="110"/>
      <c r="B88" s="111" t="s">
        <v>99</v>
      </c>
      <c r="C88" s="112"/>
      <c r="D88" s="308">
        <v>29104.108</v>
      </c>
      <c r="E88" s="112">
        <f>25435.35/12*7</f>
        <v>14837.287499999999</v>
      </c>
      <c r="F88" s="112">
        <f>25435.35/12*5</f>
        <v>10598.062499999998</v>
      </c>
      <c r="G88" s="112">
        <v>10920.696</v>
      </c>
      <c r="H88" s="327">
        <f>14971.99766+12802.0764</f>
        <v>27774.074059999999</v>
      </c>
      <c r="I88" s="113">
        <f t="shared" si="18"/>
        <v>38694.770059999995</v>
      </c>
      <c r="J88" s="112">
        <f t="shared" si="19"/>
        <v>1330.0339400000012</v>
      </c>
      <c r="K88" s="85">
        <f t="shared" si="8"/>
        <v>4.569918239720665</v>
      </c>
      <c r="L88" s="114"/>
      <c r="M88" s="234"/>
      <c r="N88" s="236"/>
      <c r="O88" s="221"/>
      <c r="P88" s="221"/>
      <c r="Q88" s="221"/>
      <c r="R88" s="221"/>
      <c r="S88" s="221"/>
      <c r="T88" s="221"/>
      <c r="U88" s="221"/>
      <c r="V88" s="221"/>
      <c r="W88" s="221"/>
      <c r="X88" s="221"/>
      <c r="Y88" s="221"/>
      <c r="Z88" s="221"/>
      <c r="AA88" s="277"/>
      <c r="AB88" s="277"/>
      <c r="AC88" s="277"/>
      <c r="AD88" s="277"/>
      <c r="AE88" s="277"/>
    </row>
    <row r="89" spans="1:31" s="118" customFormat="1" ht="42" customHeight="1">
      <c r="A89" s="116"/>
      <c r="B89" s="111" t="s">
        <v>100</v>
      </c>
      <c r="C89" s="112"/>
      <c r="D89" s="308"/>
      <c r="E89" s="112"/>
      <c r="F89" s="112"/>
      <c r="G89" s="112">
        <v>175</v>
      </c>
      <c r="H89" s="327">
        <v>258.041</v>
      </c>
      <c r="I89" s="113">
        <f t="shared" si="18"/>
        <v>433.041</v>
      </c>
      <c r="J89" s="112">
        <f t="shared" si="19"/>
        <v>-258.041</v>
      </c>
      <c r="K89" s="85"/>
      <c r="L89" s="117"/>
      <c r="M89" s="234"/>
      <c r="N89" s="234"/>
      <c r="O89" s="216"/>
      <c r="P89" s="216"/>
      <c r="Q89" s="216"/>
      <c r="R89" s="216"/>
      <c r="S89" s="216"/>
      <c r="T89" s="216"/>
      <c r="U89" s="216"/>
      <c r="V89" s="216"/>
      <c r="W89" s="216"/>
      <c r="X89" s="216"/>
      <c r="Y89" s="216"/>
      <c r="Z89" s="216"/>
      <c r="AA89" s="278"/>
      <c r="AB89" s="278"/>
      <c r="AC89" s="278"/>
      <c r="AD89" s="278"/>
      <c r="AE89" s="278"/>
    </row>
    <row r="90" spans="1:31" s="79" customFormat="1" ht="38.25" customHeight="1">
      <c r="A90" s="73"/>
      <c r="B90" s="119" t="s">
        <v>101</v>
      </c>
      <c r="C90" s="73" t="s">
        <v>102</v>
      </c>
      <c r="D90" s="196"/>
      <c r="E90" s="120"/>
      <c r="F90" s="120"/>
      <c r="G90" s="120"/>
      <c r="H90" s="196">
        <f>H84/H87</f>
        <v>27.066019791087427</v>
      </c>
      <c r="I90" s="120"/>
      <c r="J90" s="120">
        <f>D90-H90</f>
        <v>-27.066019791087427</v>
      </c>
      <c r="K90" s="77"/>
      <c r="L90" s="100"/>
      <c r="M90" s="225"/>
      <c r="N90" s="225"/>
      <c r="O90" s="225"/>
      <c r="P90" s="225"/>
      <c r="Q90" s="225"/>
      <c r="R90" s="225"/>
      <c r="S90" s="225"/>
      <c r="T90" s="225"/>
      <c r="U90" s="225"/>
      <c r="V90" s="225"/>
      <c r="W90" s="225"/>
      <c r="X90" s="225"/>
      <c r="Y90" s="225"/>
      <c r="Z90" s="225"/>
      <c r="AA90" s="244"/>
      <c r="AB90" s="244"/>
      <c r="AC90" s="244"/>
      <c r="AD90" s="244"/>
      <c r="AE90" s="244"/>
    </row>
    <row r="91" spans="1:31" s="118" customFormat="1" ht="24" customHeight="1">
      <c r="A91" s="116"/>
      <c r="B91" s="111" t="s">
        <v>99</v>
      </c>
      <c r="C91" s="110"/>
      <c r="D91" s="308">
        <v>26.222999999999999</v>
      </c>
      <c r="E91" s="112">
        <v>26.177</v>
      </c>
      <c r="F91" s="112">
        <v>26.222999999999999</v>
      </c>
      <c r="G91" s="112">
        <v>26.222999999999999</v>
      </c>
      <c r="H91" s="203">
        <f>H85/H88</f>
        <v>26.70224560494313</v>
      </c>
      <c r="I91" s="112">
        <v>26.222999999999999</v>
      </c>
      <c r="J91" s="112">
        <f t="shared" si="19"/>
        <v>-0.47924560494313084</v>
      </c>
      <c r="K91" s="85"/>
      <c r="L91" s="122"/>
      <c r="M91" s="216"/>
      <c r="N91" s="216"/>
      <c r="O91" s="216"/>
      <c r="P91" s="216"/>
      <c r="Q91" s="216"/>
      <c r="R91" s="216"/>
      <c r="S91" s="216"/>
      <c r="T91" s="216"/>
      <c r="U91" s="216"/>
      <c r="V91" s="216"/>
      <c r="W91" s="216"/>
      <c r="X91" s="216"/>
      <c r="Y91" s="216"/>
      <c r="Z91" s="216"/>
      <c r="AA91" s="278"/>
      <c r="AB91" s="278"/>
      <c r="AC91" s="278"/>
      <c r="AD91" s="278"/>
      <c r="AE91" s="278"/>
    </row>
    <row r="92" spans="1:31" s="118" customFormat="1" ht="55.5" customHeight="1">
      <c r="A92" s="116"/>
      <c r="B92" s="111" t="s">
        <v>224</v>
      </c>
      <c r="C92" s="116"/>
      <c r="D92" s="308">
        <v>64.846000000000004</v>
      </c>
      <c r="E92" s="112">
        <v>64.731999999999999</v>
      </c>
      <c r="F92" s="112">
        <v>64.846000000000004</v>
      </c>
      <c r="G92" s="112">
        <v>64.846000000000004</v>
      </c>
      <c r="H92" s="203">
        <f>H86/H89</f>
        <v>66.220616103642442</v>
      </c>
      <c r="I92" s="112">
        <v>64.846000000000004</v>
      </c>
      <c r="J92" s="112">
        <f t="shared" si="19"/>
        <v>-1.3746161036424382</v>
      </c>
      <c r="K92" s="85"/>
      <c r="L92" s="122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  <c r="X92" s="216"/>
      <c r="Y92" s="216"/>
      <c r="Z92" s="216"/>
      <c r="AA92" s="278"/>
      <c r="AB92" s="278"/>
      <c r="AC92" s="278"/>
      <c r="AD92" s="278"/>
      <c r="AE92" s="278"/>
    </row>
    <row r="93" spans="1:31" s="126" customFormat="1" ht="34.5" customHeight="1">
      <c r="A93" s="338" t="s">
        <v>103</v>
      </c>
      <c r="B93" s="339" t="s">
        <v>104</v>
      </c>
      <c r="C93" s="123" t="s">
        <v>105</v>
      </c>
      <c r="D93" s="309">
        <v>35</v>
      </c>
      <c r="E93" s="124">
        <v>35</v>
      </c>
      <c r="F93" s="124">
        <v>35</v>
      </c>
      <c r="G93" s="124">
        <v>35</v>
      </c>
      <c r="H93" s="204">
        <v>35</v>
      </c>
      <c r="I93" s="124">
        <v>35</v>
      </c>
      <c r="J93" s="124">
        <f t="shared" si="19"/>
        <v>0</v>
      </c>
      <c r="K93" s="77"/>
      <c r="L93" s="125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79"/>
      <c r="AB93" s="279"/>
      <c r="AC93" s="279"/>
      <c r="AD93" s="279"/>
      <c r="AE93" s="279"/>
    </row>
    <row r="94" spans="1:31" s="126" customFormat="1" ht="34.5" customHeight="1">
      <c r="A94" s="338"/>
      <c r="B94" s="339"/>
      <c r="C94" s="123" t="s">
        <v>98</v>
      </c>
      <c r="D94" s="310">
        <f>99500*0.35</f>
        <v>34825</v>
      </c>
      <c r="E94" s="127"/>
      <c r="F94" s="127"/>
      <c r="G94" s="76">
        <v>13662.5</v>
      </c>
      <c r="H94" s="197">
        <f>43915.1*0.35</f>
        <v>15370.284999999998</v>
      </c>
      <c r="I94" s="77">
        <f t="shared" si="18"/>
        <v>29032.784999999996</v>
      </c>
      <c r="J94" s="127">
        <f t="shared" si="19"/>
        <v>19454.715000000004</v>
      </c>
      <c r="K94" s="77">
        <f t="shared" ref="K94:K103" si="23">J94/D94*100</f>
        <v>55.864221105527648</v>
      </c>
      <c r="L94" s="125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6"/>
      <c r="X94" s="226"/>
      <c r="Y94" s="226"/>
      <c r="Z94" s="226"/>
      <c r="AA94" s="279"/>
      <c r="AB94" s="279"/>
      <c r="AC94" s="279"/>
      <c r="AD94" s="279"/>
      <c r="AE94" s="279"/>
    </row>
    <row r="95" spans="1:31" ht="20.25">
      <c r="A95" s="128"/>
      <c r="B95" s="129" t="s">
        <v>106</v>
      </c>
      <c r="C95" s="128"/>
      <c r="D95" s="311"/>
      <c r="E95" s="131"/>
      <c r="F95" s="131"/>
      <c r="G95" s="132"/>
      <c r="H95" s="198"/>
      <c r="I95" s="132"/>
      <c r="J95" s="130">
        <f t="shared" si="19"/>
        <v>0</v>
      </c>
      <c r="K95" s="85"/>
      <c r="L95" s="133"/>
    </row>
    <row r="96" spans="1:31" s="79" customFormat="1" ht="40.5">
      <c r="A96" s="73"/>
      <c r="B96" s="74" t="s">
        <v>107</v>
      </c>
      <c r="C96" s="73" t="s">
        <v>108</v>
      </c>
      <c r="D96" s="312">
        <f>D98+D99</f>
        <v>137</v>
      </c>
      <c r="E96" s="134">
        <f t="shared" ref="E96:F96" si="24">E98+E99</f>
        <v>137</v>
      </c>
      <c r="F96" s="134">
        <f t="shared" si="24"/>
        <v>137</v>
      </c>
      <c r="G96" s="134">
        <f>G98+G99</f>
        <v>129</v>
      </c>
      <c r="H96" s="205">
        <f>H98+H99</f>
        <v>133</v>
      </c>
      <c r="I96" s="134">
        <f>I98+I99</f>
        <v>142</v>
      </c>
      <c r="J96" s="134">
        <f t="shared" si="19"/>
        <v>4</v>
      </c>
      <c r="K96" s="77">
        <f t="shared" si="23"/>
        <v>2.9197080291970803</v>
      </c>
      <c r="L96" s="135"/>
      <c r="M96" s="225"/>
      <c r="N96" s="225"/>
      <c r="O96" s="225"/>
      <c r="P96" s="225"/>
      <c r="Q96" s="225"/>
      <c r="R96" s="225"/>
      <c r="S96" s="225"/>
      <c r="T96" s="225"/>
      <c r="U96" s="225"/>
      <c r="V96" s="225"/>
      <c r="W96" s="225"/>
      <c r="X96" s="225"/>
      <c r="Y96" s="225"/>
      <c r="Z96" s="225"/>
      <c r="AA96" s="244"/>
      <c r="AB96" s="244"/>
      <c r="AC96" s="244"/>
      <c r="AD96" s="244"/>
      <c r="AE96" s="244"/>
    </row>
    <row r="97" spans="1:31" ht="20.25">
      <c r="A97" s="136"/>
      <c r="B97" s="137" t="s">
        <v>109</v>
      </c>
      <c r="C97" s="136"/>
      <c r="D97" s="313"/>
      <c r="E97" s="138"/>
      <c r="F97" s="138"/>
      <c r="G97" s="138">
        <v>119</v>
      </c>
      <c r="H97" s="206"/>
      <c r="I97" s="138">
        <f t="shared" si="18"/>
        <v>119</v>
      </c>
      <c r="J97" s="138">
        <f t="shared" si="19"/>
        <v>0</v>
      </c>
      <c r="K97" s="85" t="e">
        <f t="shared" si="23"/>
        <v>#DIV/0!</v>
      </c>
      <c r="L97" s="133"/>
    </row>
    <row r="98" spans="1:31" ht="20.25">
      <c r="A98" s="139"/>
      <c r="B98" s="139" t="s">
        <v>110</v>
      </c>
      <c r="C98" s="140" t="s">
        <v>108</v>
      </c>
      <c r="D98" s="311">
        <v>126</v>
      </c>
      <c r="E98" s="130">
        <v>126</v>
      </c>
      <c r="F98" s="130">
        <v>126</v>
      </c>
      <c r="G98" s="130">
        <v>119</v>
      </c>
      <c r="H98" s="207">
        <v>122</v>
      </c>
      <c r="I98" s="130">
        <v>130</v>
      </c>
      <c r="J98" s="130">
        <f t="shared" si="19"/>
        <v>4</v>
      </c>
      <c r="K98" s="85">
        <f t="shared" si="23"/>
        <v>3.1746031746031744</v>
      </c>
      <c r="L98" s="133"/>
    </row>
    <row r="99" spans="1:31" ht="20.25">
      <c r="A99" s="82"/>
      <c r="B99" s="83" t="s">
        <v>111</v>
      </c>
      <c r="C99" s="140" t="s">
        <v>108</v>
      </c>
      <c r="D99" s="311">
        <v>11</v>
      </c>
      <c r="E99" s="130">
        <v>11</v>
      </c>
      <c r="F99" s="130">
        <v>11</v>
      </c>
      <c r="G99" s="130">
        <v>10</v>
      </c>
      <c r="H99" s="207">
        <v>11</v>
      </c>
      <c r="I99" s="130">
        <v>12</v>
      </c>
      <c r="J99" s="130">
        <f t="shared" si="19"/>
        <v>0</v>
      </c>
      <c r="K99" s="85">
        <f t="shared" si="23"/>
        <v>0</v>
      </c>
      <c r="L99" s="133"/>
    </row>
    <row r="100" spans="1:31" s="79" customFormat="1" ht="20.25">
      <c r="A100" s="141"/>
      <c r="B100" s="141" t="s">
        <v>112</v>
      </c>
      <c r="C100" s="73" t="s">
        <v>113</v>
      </c>
      <c r="D100" s="314">
        <f>(D19+D45)/12/D96*1000</f>
        <v>116410.64294403895</v>
      </c>
      <c r="E100" s="142">
        <f>(E19+E45)/12/E96*1000</f>
        <v>59048.881437550692</v>
      </c>
      <c r="F100" s="142">
        <f>(F19+F45)/12/F96*1000</f>
        <v>40229.478659772911</v>
      </c>
      <c r="G100" s="142">
        <f>(G19+G45)/5/G96*1000</f>
        <v>157078.97829457367</v>
      </c>
      <c r="H100" s="208">
        <f>(H19+H45)/11/H96*1000</f>
        <v>166304.77922077922</v>
      </c>
      <c r="I100" s="142">
        <f>(I19+I45)/10/I96*1000</f>
        <v>242690.02323943662</v>
      </c>
      <c r="J100" s="142">
        <f t="shared" si="19"/>
        <v>-49894.136276740275</v>
      </c>
      <c r="K100" s="77">
        <f t="shared" si="23"/>
        <v>-42.860459331648428</v>
      </c>
      <c r="L100" s="143"/>
      <c r="M100" s="225"/>
      <c r="N100" s="225"/>
      <c r="O100" s="225"/>
      <c r="P100" s="225"/>
      <c r="Q100" s="225"/>
      <c r="R100" s="225"/>
      <c r="S100" s="225"/>
      <c r="T100" s="225"/>
      <c r="U100" s="225"/>
      <c r="V100" s="225"/>
      <c r="W100" s="225"/>
      <c r="X100" s="225"/>
      <c r="Y100" s="225"/>
      <c r="Z100" s="225"/>
      <c r="AA100" s="244"/>
      <c r="AB100" s="244"/>
      <c r="AC100" s="244"/>
      <c r="AD100" s="244"/>
      <c r="AE100" s="244"/>
    </row>
    <row r="101" spans="1:31" ht="20.25">
      <c r="A101" s="116"/>
      <c r="B101" s="137" t="s">
        <v>109</v>
      </c>
      <c r="C101" s="116"/>
      <c r="D101" s="315"/>
      <c r="E101" s="144"/>
      <c r="F101" s="144"/>
      <c r="G101" s="132"/>
      <c r="H101" s="209"/>
      <c r="I101" s="144"/>
      <c r="J101" s="144">
        <f t="shared" si="19"/>
        <v>0</v>
      </c>
      <c r="K101" s="85" t="e">
        <f t="shared" si="23"/>
        <v>#DIV/0!</v>
      </c>
      <c r="L101" s="145"/>
    </row>
    <row r="102" spans="1:31" ht="20.25">
      <c r="A102" s="82"/>
      <c r="B102" s="139" t="s">
        <v>110</v>
      </c>
      <c r="C102" s="82" t="s">
        <v>113</v>
      </c>
      <c r="D102" s="316">
        <f>D19/12/D98*1000</f>
        <v>113083.31150793651</v>
      </c>
      <c r="E102" s="146">
        <f>E19/12/E98*1000</f>
        <v>57361.1037808642</v>
      </c>
      <c r="F102" s="146">
        <f>F19/12/F98*1000</f>
        <v>39041.824018959422</v>
      </c>
      <c r="G102" s="146">
        <f>G19/5/G98*1000</f>
        <v>152650.70756302521</v>
      </c>
      <c r="H102" s="210">
        <f>H19/11/H98*1000</f>
        <v>161266.00745156483</v>
      </c>
      <c r="I102" s="146">
        <f>I19/10/I98*1000</f>
        <v>236343.19461538459</v>
      </c>
      <c r="J102" s="146">
        <f t="shared" si="19"/>
        <v>-48182.695943628321</v>
      </c>
      <c r="K102" s="85">
        <f t="shared" si="23"/>
        <v>-42.6081402296454</v>
      </c>
      <c r="L102" s="133"/>
    </row>
    <row r="103" spans="1:31" ht="20.25">
      <c r="A103" s="82"/>
      <c r="B103" s="83" t="s">
        <v>111</v>
      </c>
      <c r="C103" s="82" t="s">
        <v>113</v>
      </c>
      <c r="D103" s="316">
        <f>D45/12/D99*1000</f>
        <v>154523.71212121213</v>
      </c>
      <c r="E103" s="146">
        <f>E45/12/E99*1000</f>
        <v>78381.607323232311</v>
      </c>
      <c r="F103" s="146">
        <f>F45/12/F99*1000</f>
        <v>53833.522727272721</v>
      </c>
      <c r="G103" s="146">
        <f>G45/5/G99*1000</f>
        <v>209775.4</v>
      </c>
      <c r="H103" s="210">
        <f>H45/11/H99*1000</f>
        <v>222189.33884297521</v>
      </c>
      <c r="I103" s="146">
        <f>I45/10/I99*1000</f>
        <v>311447.33333333337</v>
      </c>
      <c r="J103" s="146">
        <f t="shared" si="19"/>
        <v>-67665.626721763081</v>
      </c>
      <c r="K103" s="85">
        <f t="shared" si="23"/>
        <v>-43.789801443991024</v>
      </c>
      <c r="L103" s="133"/>
    </row>
    <row r="104" spans="1:31" s="147" customFormat="1" ht="12.95" customHeight="1">
      <c r="D104" s="317"/>
      <c r="E104" s="329"/>
      <c r="F104" s="330"/>
      <c r="G104" s="148"/>
      <c r="H104" s="149"/>
      <c r="I104" s="149"/>
      <c r="J104" s="149"/>
      <c r="K104" s="150"/>
      <c r="L104" s="151"/>
      <c r="M104" s="237"/>
      <c r="N104" s="237"/>
      <c r="O104" s="237"/>
      <c r="P104" s="237"/>
      <c r="Q104" s="237"/>
      <c r="R104" s="237"/>
      <c r="S104" s="237"/>
      <c r="T104" s="237"/>
      <c r="U104" s="237"/>
      <c r="V104" s="237"/>
      <c r="W104" s="237"/>
      <c r="X104" s="237"/>
      <c r="Y104" s="237"/>
      <c r="Z104" s="237"/>
      <c r="AA104" s="280"/>
      <c r="AB104" s="280"/>
      <c r="AC104" s="280"/>
      <c r="AD104" s="280"/>
      <c r="AE104" s="280"/>
    </row>
    <row r="105" spans="1:31" s="57" customFormat="1" ht="50.25" hidden="1" customHeight="1">
      <c r="A105" s="152"/>
      <c r="B105" s="153" t="s">
        <v>114</v>
      </c>
      <c r="C105" s="331" t="s">
        <v>231</v>
      </c>
      <c r="D105" s="331"/>
      <c r="E105" s="331"/>
      <c r="F105" s="331"/>
      <c r="G105" s="331"/>
      <c r="H105" s="331"/>
      <c r="I105" s="331"/>
      <c r="J105" s="331"/>
      <c r="K105" s="331"/>
      <c r="L105" s="331"/>
      <c r="M105" s="216"/>
      <c r="N105" s="216"/>
      <c r="O105" s="216"/>
      <c r="P105" s="216"/>
      <c r="Q105" s="216"/>
      <c r="R105" s="216"/>
      <c r="S105" s="216"/>
      <c r="T105" s="216"/>
      <c r="U105" s="216"/>
      <c r="V105" s="216"/>
      <c r="W105" s="216"/>
      <c r="X105" s="216"/>
      <c r="Y105" s="216"/>
      <c r="Z105" s="216"/>
      <c r="AA105" s="217"/>
      <c r="AB105" s="217"/>
      <c r="AC105" s="217"/>
      <c r="AD105" s="217"/>
      <c r="AE105" s="217"/>
    </row>
    <row r="106" spans="1:31" s="57" customFormat="1" ht="20.25" hidden="1" customHeight="1">
      <c r="A106" s="152"/>
      <c r="B106" s="154"/>
      <c r="C106" s="152"/>
      <c r="D106" s="318"/>
      <c r="E106" s="155"/>
      <c r="F106" s="155"/>
      <c r="G106" s="156"/>
      <c r="H106" s="156"/>
      <c r="I106" s="156"/>
      <c r="J106" s="156"/>
      <c r="K106" s="157"/>
      <c r="L106" s="56"/>
      <c r="M106" s="216"/>
      <c r="N106" s="216"/>
      <c r="O106" s="216"/>
      <c r="P106" s="216"/>
      <c r="Q106" s="216"/>
      <c r="R106" s="216"/>
      <c r="S106" s="216"/>
      <c r="T106" s="216"/>
      <c r="U106" s="216"/>
      <c r="V106" s="216"/>
      <c r="W106" s="216"/>
      <c r="X106" s="216"/>
      <c r="Y106" s="216"/>
      <c r="Z106" s="216"/>
      <c r="AA106" s="217"/>
      <c r="AB106" s="217"/>
      <c r="AC106" s="217"/>
      <c r="AD106" s="217"/>
      <c r="AE106" s="217"/>
    </row>
    <row r="107" spans="1:31" s="57" customFormat="1" ht="20.25" hidden="1" customHeight="1">
      <c r="A107" s="152"/>
      <c r="B107" s="153" t="s">
        <v>115</v>
      </c>
      <c r="C107" s="332" t="s">
        <v>116</v>
      </c>
      <c r="D107" s="332"/>
      <c r="E107" s="332"/>
      <c r="F107" s="332"/>
      <c r="G107" s="332"/>
      <c r="H107" s="332"/>
      <c r="I107" s="332"/>
      <c r="J107" s="332"/>
      <c r="K107" s="332"/>
      <c r="L107" s="332"/>
      <c r="M107" s="216"/>
      <c r="N107" s="216"/>
      <c r="O107" s="216"/>
      <c r="P107" s="216"/>
      <c r="Q107" s="216"/>
      <c r="R107" s="216"/>
      <c r="S107" s="216"/>
      <c r="T107" s="216"/>
      <c r="U107" s="216"/>
      <c r="V107" s="216"/>
      <c r="W107" s="216"/>
      <c r="X107" s="216"/>
      <c r="Y107" s="216"/>
      <c r="Z107" s="216"/>
      <c r="AA107" s="217"/>
      <c r="AB107" s="217"/>
      <c r="AC107" s="217"/>
      <c r="AD107" s="217"/>
      <c r="AE107" s="217"/>
    </row>
    <row r="108" spans="1:31" s="57" customFormat="1" ht="20.25" hidden="1" customHeight="1">
      <c r="A108" s="152"/>
      <c r="B108" s="153"/>
      <c r="C108" s="158"/>
      <c r="D108" s="319"/>
      <c r="E108" s="159"/>
      <c r="F108" s="159"/>
      <c r="G108" s="160"/>
      <c r="H108" s="160"/>
      <c r="I108" s="160"/>
      <c r="J108" s="160"/>
      <c r="K108" s="161"/>
      <c r="L108" s="160"/>
      <c r="M108" s="216"/>
      <c r="N108" s="216"/>
      <c r="O108" s="216"/>
      <c r="P108" s="216"/>
      <c r="Q108" s="216"/>
      <c r="R108" s="216"/>
      <c r="S108" s="216"/>
      <c r="T108" s="216"/>
      <c r="U108" s="216"/>
      <c r="V108" s="216"/>
      <c r="W108" s="216"/>
      <c r="X108" s="216"/>
      <c r="Y108" s="216"/>
      <c r="Z108" s="216"/>
      <c r="AA108" s="217"/>
      <c r="AB108" s="217"/>
      <c r="AC108" s="217"/>
      <c r="AD108" s="217"/>
      <c r="AE108" s="217"/>
    </row>
    <row r="109" spans="1:31" s="57" customFormat="1" ht="20.25" hidden="1" customHeight="1">
      <c r="A109" s="152"/>
      <c r="B109" s="153" t="s">
        <v>117</v>
      </c>
      <c r="C109" s="332" t="s">
        <v>118</v>
      </c>
      <c r="D109" s="332"/>
      <c r="E109" s="332"/>
      <c r="F109" s="332"/>
      <c r="G109" s="332"/>
      <c r="H109" s="332"/>
      <c r="I109" s="332"/>
      <c r="J109" s="332"/>
      <c r="K109" s="332"/>
      <c r="L109" s="332"/>
      <c r="M109" s="216"/>
      <c r="N109" s="216"/>
      <c r="O109" s="216"/>
      <c r="P109" s="216"/>
      <c r="Q109" s="216"/>
      <c r="R109" s="216"/>
      <c r="S109" s="216"/>
      <c r="T109" s="216"/>
      <c r="U109" s="216"/>
      <c r="V109" s="216"/>
      <c r="W109" s="216"/>
      <c r="X109" s="216"/>
      <c r="Y109" s="216"/>
      <c r="Z109" s="216"/>
      <c r="AA109" s="217"/>
      <c r="AB109" s="217"/>
      <c r="AC109" s="217"/>
      <c r="AD109" s="217"/>
      <c r="AE109" s="217"/>
    </row>
    <row r="110" spans="1:31" s="57" customFormat="1" ht="20.25" hidden="1" customHeight="1">
      <c r="A110" s="152"/>
      <c r="B110" s="153"/>
      <c r="C110" s="158"/>
      <c r="D110" s="319"/>
      <c r="E110" s="159"/>
      <c r="F110" s="159"/>
      <c r="G110" s="160"/>
      <c r="H110" s="160"/>
      <c r="I110" s="160"/>
      <c r="J110" s="160"/>
      <c r="K110" s="161"/>
      <c r="L110" s="160"/>
      <c r="M110" s="216"/>
      <c r="N110" s="216"/>
      <c r="O110" s="216"/>
      <c r="P110" s="216"/>
      <c r="Q110" s="216"/>
      <c r="R110" s="216"/>
      <c r="S110" s="216"/>
      <c r="T110" s="216"/>
      <c r="U110" s="216"/>
      <c r="V110" s="216"/>
      <c r="W110" s="216"/>
      <c r="X110" s="216"/>
      <c r="Y110" s="216"/>
      <c r="Z110" s="216"/>
      <c r="AA110" s="217"/>
      <c r="AB110" s="217"/>
      <c r="AC110" s="217"/>
      <c r="AD110" s="217"/>
      <c r="AE110" s="217"/>
    </row>
    <row r="111" spans="1:31" s="57" customFormat="1" ht="20.25" hidden="1" customHeight="1">
      <c r="A111" s="152"/>
      <c r="B111" s="153" t="s">
        <v>119</v>
      </c>
      <c r="C111" s="333" t="s">
        <v>120</v>
      </c>
      <c r="D111" s="334"/>
      <c r="E111" s="334"/>
      <c r="F111" s="334"/>
      <c r="G111" s="334"/>
      <c r="H111" s="334"/>
      <c r="I111" s="334"/>
      <c r="J111" s="334"/>
      <c r="K111" s="334"/>
      <c r="L111" s="334"/>
      <c r="M111" s="216"/>
      <c r="N111" s="216"/>
      <c r="O111" s="216"/>
      <c r="P111" s="216"/>
      <c r="Q111" s="216"/>
      <c r="R111" s="216"/>
      <c r="S111" s="216"/>
      <c r="T111" s="216"/>
      <c r="U111" s="216"/>
      <c r="V111" s="216"/>
      <c r="W111" s="216"/>
      <c r="X111" s="216"/>
      <c r="Y111" s="216"/>
      <c r="Z111" s="216"/>
      <c r="AA111" s="217"/>
      <c r="AB111" s="217"/>
      <c r="AC111" s="217"/>
      <c r="AD111" s="217"/>
      <c r="AE111" s="217"/>
    </row>
    <row r="112" spans="1:31" s="57" customFormat="1" ht="20.25" hidden="1" customHeight="1">
      <c r="A112" s="152"/>
      <c r="B112" s="153"/>
      <c r="C112" s="158"/>
      <c r="D112" s="319"/>
      <c r="E112" s="159"/>
      <c r="F112" s="159"/>
      <c r="G112" s="160"/>
      <c r="H112" s="160"/>
      <c r="I112" s="160"/>
      <c r="J112" s="160"/>
      <c r="K112" s="161"/>
      <c r="L112" s="160"/>
      <c r="M112" s="216"/>
      <c r="N112" s="216"/>
      <c r="O112" s="216"/>
      <c r="P112" s="216"/>
      <c r="Q112" s="216"/>
      <c r="R112" s="216"/>
      <c r="S112" s="216"/>
      <c r="T112" s="216"/>
      <c r="U112" s="216"/>
      <c r="V112" s="216"/>
      <c r="W112" s="216"/>
      <c r="X112" s="216"/>
      <c r="Y112" s="216"/>
      <c r="Z112" s="216"/>
      <c r="AA112" s="217"/>
      <c r="AB112" s="217"/>
      <c r="AC112" s="217"/>
      <c r="AD112" s="217"/>
      <c r="AE112" s="217"/>
    </row>
    <row r="113" spans="1:31" s="164" customFormat="1" ht="30" customHeight="1">
      <c r="A113" s="162"/>
      <c r="B113" s="163" t="s">
        <v>121</v>
      </c>
      <c r="D113" s="320"/>
      <c r="E113" s="165"/>
      <c r="F113" s="165"/>
      <c r="G113" s="165"/>
      <c r="H113" s="165" t="s">
        <v>122</v>
      </c>
      <c r="I113" s="165"/>
      <c r="J113" s="165"/>
      <c r="K113" s="165"/>
      <c r="L113" s="165"/>
      <c r="M113" s="238"/>
      <c r="N113" s="238"/>
      <c r="O113" s="238"/>
      <c r="P113" s="238"/>
      <c r="Q113" s="238"/>
      <c r="R113" s="238"/>
      <c r="S113" s="238"/>
      <c r="T113" s="238"/>
      <c r="U113" s="238"/>
      <c r="V113" s="238"/>
      <c r="W113" s="238"/>
      <c r="X113" s="238"/>
      <c r="Y113" s="238"/>
      <c r="Z113" s="238"/>
      <c r="AA113" s="238"/>
      <c r="AB113" s="238"/>
      <c r="AC113" s="238"/>
      <c r="AD113" s="238"/>
      <c r="AE113" s="238"/>
    </row>
    <row r="114" spans="1:31" s="164" customFormat="1" ht="30" customHeight="1">
      <c r="A114" s="162"/>
      <c r="B114" s="163"/>
      <c r="D114" s="321"/>
      <c r="E114" s="166"/>
      <c r="F114" s="166"/>
      <c r="G114" s="167"/>
      <c r="H114" s="168"/>
      <c r="I114" s="168"/>
      <c r="J114" s="167"/>
      <c r="K114" s="169"/>
      <c r="L114" s="167"/>
      <c r="M114" s="238"/>
      <c r="N114" s="238"/>
      <c r="O114" s="238"/>
      <c r="P114" s="238"/>
      <c r="Q114" s="238"/>
      <c r="R114" s="238"/>
      <c r="S114" s="238"/>
      <c r="T114" s="238"/>
      <c r="U114" s="238"/>
      <c r="V114" s="238"/>
      <c r="W114" s="238"/>
      <c r="X114" s="238"/>
      <c r="Y114" s="238"/>
      <c r="Z114" s="238"/>
      <c r="AA114" s="238"/>
      <c r="AB114" s="238"/>
      <c r="AC114" s="238"/>
      <c r="AD114" s="238"/>
      <c r="AE114" s="238"/>
    </row>
    <row r="115" spans="1:31" s="164" customFormat="1" ht="30" customHeight="1">
      <c r="A115" s="162"/>
      <c r="B115" s="163" t="s">
        <v>123</v>
      </c>
      <c r="D115" s="321"/>
      <c r="E115" s="166"/>
      <c r="F115" s="166"/>
      <c r="G115" s="167"/>
      <c r="H115" s="168" t="s">
        <v>124</v>
      </c>
      <c r="I115" s="168"/>
      <c r="J115" s="167"/>
      <c r="K115" s="169"/>
      <c r="L115" s="167"/>
      <c r="M115" s="238"/>
      <c r="N115" s="238"/>
      <c r="O115" s="238"/>
      <c r="P115" s="238"/>
      <c r="Q115" s="238"/>
      <c r="R115" s="238"/>
      <c r="S115" s="238"/>
      <c r="T115" s="238"/>
      <c r="U115" s="238"/>
      <c r="V115" s="238"/>
      <c r="W115" s="238"/>
      <c r="X115" s="238"/>
      <c r="Y115" s="238"/>
      <c r="Z115" s="238"/>
      <c r="AA115" s="238"/>
      <c r="AB115" s="238"/>
      <c r="AC115" s="238"/>
      <c r="AD115" s="238"/>
      <c r="AE115" s="238"/>
    </row>
    <row r="116" spans="1:31" s="164" customFormat="1" ht="15" customHeight="1">
      <c r="A116" s="162"/>
      <c r="B116" s="163"/>
      <c r="D116" s="321"/>
      <c r="E116" s="166"/>
      <c r="F116" s="166"/>
      <c r="G116" s="167"/>
      <c r="H116" s="168"/>
      <c r="I116" s="168"/>
      <c r="J116" s="167"/>
      <c r="K116" s="169"/>
      <c r="L116" s="167"/>
      <c r="M116" s="238"/>
      <c r="N116" s="238"/>
      <c r="O116" s="238"/>
      <c r="P116" s="238"/>
      <c r="Q116" s="238"/>
      <c r="R116" s="238"/>
      <c r="S116" s="238"/>
      <c r="T116" s="238"/>
      <c r="U116" s="238"/>
      <c r="V116" s="238"/>
      <c r="W116" s="238"/>
      <c r="X116" s="238"/>
      <c r="Y116" s="238"/>
      <c r="Z116" s="238"/>
      <c r="AA116" s="238"/>
      <c r="AB116" s="238"/>
      <c r="AC116" s="238"/>
      <c r="AD116" s="238"/>
      <c r="AE116" s="238"/>
    </row>
    <row r="117" spans="1:31" s="164" customFormat="1" ht="30" customHeight="1">
      <c r="A117" s="162"/>
      <c r="B117" s="163" t="s">
        <v>125</v>
      </c>
      <c r="D117" s="320"/>
      <c r="E117" s="165"/>
      <c r="F117" s="165"/>
      <c r="G117" s="165"/>
      <c r="H117" s="165" t="s">
        <v>126</v>
      </c>
      <c r="I117" s="165"/>
      <c r="J117" s="165"/>
      <c r="K117" s="165"/>
      <c r="L117" s="165"/>
      <c r="M117" s="238"/>
      <c r="N117" s="238"/>
      <c r="O117" s="238"/>
      <c r="P117" s="238"/>
      <c r="Q117" s="238"/>
      <c r="R117" s="238"/>
      <c r="S117" s="238"/>
      <c r="T117" s="238"/>
      <c r="U117" s="238"/>
      <c r="V117" s="238"/>
      <c r="W117" s="238"/>
      <c r="X117" s="238"/>
      <c r="Y117" s="238"/>
      <c r="Z117" s="238"/>
      <c r="AA117" s="238"/>
      <c r="AB117" s="238"/>
      <c r="AC117" s="238"/>
      <c r="AD117" s="238"/>
      <c r="AE117" s="238"/>
    </row>
    <row r="118" spans="1:31" s="173" customFormat="1" ht="26.25" hidden="1">
      <c r="A118" s="170"/>
      <c r="B118" s="171"/>
      <c r="C118" s="172"/>
      <c r="D118" s="321"/>
      <c r="E118" s="166"/>
      <c r="F118" s="166"/>
      <c r="G118" s="167"/>
      <c r="H118" s="167"/>
      <c r="I118" s="167"/>
      <c r="J118" s="167"/>
      <c r="K118" s="169"/>
      <c r="L118" s="167"/>
      <c r="M118" s="239"/>
      <c r="N118" s="239"/>
      <c r="O118" s="239"/>
      <c r="P118" s="239"/>
      <c r="Q118" s="239"/>
      <c r="R118" s="239"/>
      <c r="S118" s="239"/>
      <c r="T118" s="239"/>
      <c r="U118" s="239"/>
      <c r="V118" s="239"/>
      <c r="W118" s="239"/>
      <c r="X118" s="239"/>
      <c r="Y118" s="239"/>
      <c r="Z118" s="239"/>
      <c r="AA118" s="239"/>
      <c r="AB118" s="239"/>
      <c r="AC118" s="239"/>
      <c r="AD118" s="239"/>
      <c r="AE118" s="239"/>
    </row>
    <row r="119" spans="1:31" s="164" customFormat="1" ht="26.25" hidden="1">
      <c r="A119" s="162"/>
      <c r="B119" s="174"/>
      <c r="C119" s="174"/>
      <c r="D119" s="322"/>
      <c r="E119" s="175"/>
      <c r="F119" s="175"/>
      <c r="G119" s="176"/>
      <c r="H119" s="176"/>
      <c r="I119" s="176"/>
      <c r="J119" s="176"/>
      <c r="K119" s="177"/>
      <c r="L119" s="178"/>
      <c r="M119" s="238"/>
      <c r="N119" s="238"/>
      <c r="O119" s="238"/>
      <c r="P119" s="238"/>
      <c r="Q119" s="238"/>
      <c r="R119" s="238"/>
      <c r="S119" s="238"/>
      <c r="T119" s="238"/>
      <c r="U119" s="238"/>
      <c r="V119" s="238"/>
      <c r="W119" s="238"/>
      <c r="X119" s="238"/>
      <c r="Y119" s="238"/>
      <c r="Z119" s="238"/>
      <c r="AA119" s="238"/>
      <c r="AB119" s="238"/>
      <c r="AC119" s="238"/>
      <c r="AD119" s="238"/>
      <c r="AE119" s="238"/>
    </row>
    <row r="120" spans="1:31" s="173" customFormat="1" ht="25.5">
      <c r="A120" s="170"/>
      <c r="B120" s="179"/>
      <c r="C120" s="170"/>
      <c r="D120" s="323"/>
      <c r="E120" s="180"/>
      <c r="F120" s="180"/>
      <c r="G120" s="181"/>
      <c r="H120" s="181"/>
      <c r="I120" s="181"/>
      <c r="J120" s="181"/>
      <c r="K120" s="182"/>
      <c r="L120" s="183"/>
      <c r="M120" s="239"/>
      <c r="N120" s="239"/>
      <c r="O120" s="239"/>
      <c r="P120" s="239"/>
      <c r="Q120" s="239"/>
      <c r="R120" s="239"/>
      <c r="S120" s="239"/>
      <c r="T120" s="239"/>
      <c r="U120" s="239"/>
      <c r="V120" s="239"/>
      <c r="W120" s="239"/>
      <c r="X120" s="239"/>
      <c r="Y120" s="239"/>
      <c r="Z120" s="239"/>
      <c r="AA120" s="239"/>
      <c r="AB120" s="239"/>
      <c r="AC120" s="239"/>
      <c r="AD120" s="239"/>
      <c r="AE120" s="239"/>
    </row>
    <row r="121" spans="1:31" s="173" customFormat="1" ht="26.25">
      <c r="A121" s="170"/>
      <c r="B121" s="163" t="s">
        <v>127</v>
      </c>
      <c r="C121" s="170"/>
      <c r="D121" s="323"/>
      <c r="E121" s="180"/>
      <c r="F121" s="180"/>
      <c r="G121" s="181"/>
      <c r="H121" s="181"/>
      <c r="I121" s="181"/>
      <c r="J121" s="181"/>
      <c r="K121" s="182"/>
      <c r="L121" s="183"/>
      <c r="M121" s="239"/>
      <c r="N121" s="239"/>
      <c r="O121" s="239"/>
      <c r="P121" s="239"/>
      <c r="Q121" s="239"/>
      <c r="R121" s="239"/>
      <c r="S121" s="239"/>
      <c r="T121" s="239"/>
      <c r="U121" s="239"/>
      <c r="V121" s="239"/>
      <c r="W121" s="239"/>
      <c r="X121" s="239"/>
      <c r="Y121" s="239"/>
      <c r="Z121" s="239"/>
      <c r="AA121" s="239"/>
      <c r="AB121" s="239"/>
      <c r="AC121" s="239"/>
      <c r="AD121" s="239"/>
      <c r="AE121" s="239"/>
    </row>
    <row r="122" spans="1:31" s="173" customFormat="1" ht="26.25">
      <c r="A122" s="170"/>
      <c r="B122" s="174"/>
      <c r="C122" s="170"/>
      <c r="D122" s="323"/>
      <c r="E122" s="180"/>
      <c r="F122" s="180"/>
      <c r="G122" s="181"/>
      <c r="H122" s="181"/>
      <c r="I122" s="181"/>
      <c r="J122" s="181"/>
      <c r="K122" s="182"/>
      <c r="L122" s="183"/>
      <c r="M122" s="239"/>
      <c r="N122" s="239"/>
      <c r="O122" s="239"/>
      <c r="P122" s="239"/>
      <c r="Q122" s="239"/>
      <c r="R122" s="239"/>
      <c r="S122" s="239"/>
      <c r="T122" s="239"/>
      <c r="U122" s="239"/>
      <c r="V122" s="239"/>
      <c r="W122" s="239"/>
      <c r="X122" s="239"/>
      <c r="Y122" s="239"/>
      <c r="Z122" s="239"/>
      <c r="AA122" s="239"/>
      <c r="AB122" s="239"/>
      <c r="AC122" s="239"/>
      <c r="AD122" s="239"/>
      <c r="AE122" s="239"/>
    </row>
    <row r="123" spans="1:31" s="173" customFormat="1" ht="26.25">
      <c r="A123" s="170"/>
      <c r="B123" s="163" t="s">
        <v>230</v>
      </c>
      <c r="C123" s="170"/>
      <c r="D123" s="323"/>
      <c r="E123" s="180"/>
      <c r="F123" s="180"/>
      <c r="G123" s="181"/>
      <c r="H123" s="181"/>
      <c r="I123" s="181"/>
      <c r="J123" s="181"/>
      <c r="K123" s="182"/>
      <c r="L123" s="183"/>
      <c r="M123" s="239"/>
      <c r="N123" s="239"/>
      <c r="O123" s="239"/>
      <c r="P123" s="239"/>
      <c r="Q123" s="239"/>
      <c r="R123" s="239"/>
      <c r="S123" s="239"/>
      <c r="T123" s="239"/>
      <c r="U123" s="239"/>
      <c r="V123" s="239"/>
      <c r="W123" s="239"/>
      <c r="X123" s="239"/>
      <c r="Y123" s="239"/>
      <c r="Z123" s="239"/>
      <c r="AA123" s="239"/>
      <c r="AB123" s="239"/>
      <c r="AC123" s="239"/>
      <c r="AD123" s="239"/>
      <c r="AE123" s="239"/>
    </row>
    <row r="124" spans="1:31" s="57" customFormat="1" ht="20.25">
      <c r="A124" s="152"/>
      <c r="B124" s="184"/>
      <c r="C124" s="152"/>
      <c r="D124" s="324"/>
      <c r="E124" s="185"/>
      <c r="F124" s="185"/>
      <c r="G124" s="156"/>
      <c r="H124" s="156"/>
      <c r="I124" s="156"/>
      <c r="J124" s="156"/>
      <c r="K124" s="157"/>
      <c r="L124" s="56"/>
      <c r="M124" s="216"/>
      <c r="N124" s="216"/>
      <c r="O124" s="216"/>
      <c r="P124" s="216"/>
      <c r="Q124" s="216"/>
      <c r="R124" s="216"/>
      <c r="S124" s="216"/>
      <c r="T124" s="216"/>
      <c r="U124" s="216"/>
      <c r="V124" s="216"/>
      <c r="W124" s="216"/>
      <c r="X124" s="216"/>
      <c r="Y124" s="216"/>
      <c r="Z124" s="216"/>
      <c r="AA124" s="217"/>
      <c r="AB124" s="217"/>
      <c r="AC124" s="217"/>
      <c r="AD124" s="217"/>
      <c r="AE124" s="217"/>
    </row>
    <row r="125" spans="1:31" s="57" customFormat="1" ht="20.25">
      <c r="A125" s="152"/>
      <c r="B125" s="186" t="s">
        <v>128</v>
      </c>
      <c r="C125" s="152"/>
      <c r="D125" s="324"/>
      <c r="E125" s="185"/>
      <c r="F125" s="185"/>
      <c r="G125" s="156"/>
      <c r="H125" s="156"/>
      <c r="I125" s="156"/>
      <c r="J125" s="156"/>
      <c r="K125" s="157"/>
      <c r="L125" s="56"/>
      <c r="M125" s="216"/>
      <c r="N125" s="216"/>
      <c r="O125" s="216"/>
      <c r="P125" s="216"/>
      <c r="Q125" s="216"/>
      <c r="R125" s="216"/>
      <c r="S125" s="216"/>
      <c r="T125" s="216"/>
      <c r="U125" s="216"/>
      <c r="V125" s="216"/>
      <c r="W125" s="216"/>
      <c r="X125" s="216"/>
      <c r="Y125" s="216"/>
      <c r="Z125" s="216"/>
      <c r="AA125" s="217"/>
      <c r="AB125" s="217"/>
      <c r="AC125" s="217"/>
      <c r="AD125" s="217"/>
      <c r="AE125" s="217"/>
    </row>
    <row r="126" spans="1:31" s="190" customFormat="1">
      <c r="A126" s="48"/>
      <c r="B126" s="49"/>
      <c r="C126" s="48"/>
      <c r="D126" s="325"/>
      <c r="E126" s="187"/>
      <c r="F126" s="187"/>
      <c r="G126" s="188"/>
      <c r="H126" s="188"/>
      <c r="I126" s="188"/>
      <c r="J126" s="188"/>
      <c r="K126" s="189"/>
      <c r="L126" s="52"/>
      <c r="M126" s="240"/>
      <c r="N126" s="240"/>
      <c r="O126" s="240"/>
      <c r="P126" s="240"/>
      <c r="Q126" s="240"/>
      <c r="R126" s="240"/>
      <c r="S126" s="240"/>
      <c r="T126" s="240"/>
      <c r="U126" s="240"/>
      <c r="V126" s="240"/>
      <c r="W126" s="240"/>
      <c r="X126" s="240"/>
      <c r="Y126" s="240"/>
      <c r="Z126" s="240"/>
      <c r="AA126" s="281"/>
      <c r="AB126" s="281"/>
      <c r="AC126" s="281"/>
      <c r="AD126" s="281"/>
      <c r="AE126" s="281"/>
    </row>
    <row r="127" spans="1:31" s="190" customFormat="1">
      <c r="A127" s="48"/>
      <c r="B127" s="49"/>
      <c r="C127" s="48"/>
      <c r="D127" s="325"/>
      <c r="E127" s="187"/>
      <c r="F127" s="187"/>
      <c r="G127" s="188"/>
      <c r="H127" s="188"/>
      <c r="I127" s="188"/>
      <c r="J127" s="188"/>
      <c r="K127" s="189"/>
      <c r="L127" s="191"/>
      <c r="M127" s="240"/>
      <c r="N127" s="240"/>
      <c r="O127" s="240"/>
      <c r="P127" s="240"/>
      <c r="Q127" s="240"/>
      <c r="R127" s="240"/>
      <c r="S127" s="240"/>
      <c r="T127" s="240"/>
      <c r="U127" s="240"/>
      <c r="V127" s="240"/>
      <c r="W127" s="240"/>
      <c r="X127" s="240"/>
      <c r="Y127" s="240"/>
      <c r="Z127" s="240"/>
      <c r="AA127" s="281"/>
      <c r="AB127" s="281"/>
      <c r="AC127" s="281"/>
      <c r="AD127" s="281"/>
      <c r="AE127" s="281"/>
    </row>
    <row r="128" spans="1:31" s="190" customFormat="1">
      <c r="A128" s="48"/>
      <c r="B128" s="49"/>
      <c r="C128" s="48"/>
      <c r="D128" s="325"/>
      <c r="E128" s="187"/>
      <c r="F128" s="187"/>
      <c r="G128" s="188"/>
      <c r="H128" s="188"/>
      <c r="I128" s="188"/>
      <c r="J128" s="188"/>
      <c r="K128" s="189"/>
      <c r="L128" s="191"/>
      <c r="M128" s="240"/>
      <c r="N128" s="240"/>
      <c r="O128" s="240"/>
      <c r="P128" s="240"/>
      <c r="Q128" s="240"/>
      <c r="R128" s="240"/>
      <c r="S128" s="240"/>
      <c r="T128" s="240"/>
      <c r="U128" s="240"/>
      <c r="V128" s="240"/>
      <c r="W128" s="240"/>
      <c r="X128" s="240"/>
      <c r="Y128" s="240"/>
      <c r="Z128" s="240"/>
      <c r="AA128" s="281"/>
      <c r="AB128" s="281"/>
      <c r="AC128" s="281"/>
      <c r="AD128" s="281"/>
      <c r="AE128" s="281"/>
    </row>
    <row r="129" spans="1:31" s="190" customFormat="1">
      <c r="A129" s="48"/>
      <c r="B129" s="49"/>
      <c r="C129" s="48"/>
      <c r="D129" s="325"/>
      <c r="E129" s="187"/>
      <c r="F129" s="187"/>
      <c r="G129" s="188"/>
      <c r="H129" s="188"/>
      <c r="I129" s="188"/>
      <c r="J129" s="188"/>
      <c r="K129" s="189"/>
      <c r="L129" s="191"/>
      <c r="M129" s="240"/>
      <c r="N129" s="240"/>
      <c r="O129" s="240"/>
      <c r="P129" s="240"/>
      <c r="Q129" s="240"/>
      <c r="R129" s="240"/>
      <c r="S129" s="240"/>
      <c r="T129" s="240"/>
      <c r="U129" s="240"/>
      <c r="V129" s="240"/>
      <c r="W129" s="240"/>
      <c r="X129" s="240"/>
      <c r="Y129" s="240"/>
      <c r="Z129" s="240"/>
      <c r="AA129" s="281"/>
      <c r="AB129" s="281"/>
      <c r="AC129" s="281"/>
      <c r="AD129" s="281"/>
      <c r="AE129" s="281"/>
    </row>
    <row r="130" spans="1:31" s="190" customFormat="1">
      <c r="A130" s="48"/>
      <c r="B130" s="49"/>
      <c r="C130" s="48"/>
      <c r="D130" s="325"/>
      <c r="E130" s="187"/>
      <c r="F130" s="187"/>
      <c r="G130" s="188"/>
      <c r="H130" s="188"/>
      <c r="I130" s="188"/>
      <c r="J130" s="188"/>
      <c r="K130" s="189"/>
      <c r="L130" s="191"/>
      <c r="M130" s="240"/>
      <c r="N130" s="240"/>
      <c r="O130" s="240"/>
      <c r="P130" s="240"/>
      <c r="Q130" s="240"/>
      <c r="R130" s="240"/>
      <c r="S130" s="240"/>
      <c r="T130" s="240"/>
      <c r="U130" s="240"/>
      <c r="V130" s="240"/>
      <c r="W130" s="240"/>
      <c r="X130" s="240"/>
      <c r="Y130" s="240"/>
      <c r="Z130" s="240"/>
      <c r="AA130" s="281"/>
      <c r="AB130" s="281"/>
      <c r="AC130" s="281"/>
      <c r="AD130" s="281"/>
      <c r="AE130" s="281"/>
    </row>
    <row r="131" spans="1:31" s="190" customFormat="1">
      <c r="A131" s="48"/>
      <c r="B131" s="49"/>
      <c r="C131" s="48"/>
      <c r="D131" s="325"/>
      <c r="E131" s="187"/>
      <c r="F131" s="187"/>
      <c r="G131" s="188"/>
      <c r="H131" s="188"/>
      <c r="I131" s="188"/>
      <c r="J131" s="188"/>
      <c r="K131" s="189"/>
      <c r="L131" s="191"/>
      <c r="M131" s="240"/>
      <c r="N131" s="240"/>
      <c r="O131" s="240"/>
      <c r="P131" s="240"/>
      <c r="Q131" s="240"/>
      <c r="R131" s="240"/>
      <c r="S131" s="240"/>
      <c r="T131" s="240"/>
      <c r="U131" s="240"/>
      <c r="V131" s="240"/>
      <c r="W131" s="240"/>
      <c r="X131" s="240"/>
      <c r="Y131" s="240"/>
      <c r="Z131" s="240"/>
      <c r="AA131" s="281"/>
      <c r="AB131" s="281"/>
      <c r="AC131" s="281"/>
      <c r="AD131" s="281"/>
      <c r="AE131" s="281"/>
    </row>
    <row r="132" spans="1:31" s="190" customFormat="1">
      <c r="A132" s="48"/>
      <c r="B132" s="49"/>
      <c r="C132" s="48"/>
      <c r="D132" s="325"/>
      <c r="E132" s="187"/>
      <c r="F132" s="187"/>
      <c r="G132" s="188"/>
      <c r="H132" s="188"/>
      <c r="I132" s="188"/>
      <c r="J132" s="188"/>
      <c r="K132" s="189"/>
      <c r="L132" s="191"/>
      <c r="M132" s="240"/>
      <c r="N132" s="240"/>
      <c r="O132" s="240"/>
      <c r="P132" s="240"/>
      <c r="Q132" s="240"/>
      <c r="R132" s="240"/>
      <c r="S132" s="240"/>
      <c r="T132" s="240"/>
      <c r="U132" s="240"/>
      <c r="V132" s="240"/>
      <c r="W132" s="240"/>
      <c r="X132" s="240"/>
      <c r="Y132" s="240"/>
      <c r="Z132" s="240"/>
      <c r="AA132" s="281"/>
      <c r="AB132" s="281"/>
      <c r="AC132" s="281"/>
      <c r="AD132" s="281"/>
      <c r="AE132" s="281"/>
    </row>
    <row r="133" spans="1:31" s="190" customFormat="1">
      <c r="A133" s="48"/>
      <c r="B133" s="49"/>
      <c r="C133" s="48"/>
      <c r="D133" s="325"/>
      <c r="E133" s="187"/>
      <c r="F133" s="187"/>
      <c r="G133" s="188"/>
      <c r="H133" s="188"/>
      <c r="I133" s="188"/>
      <c r="J133" s="188"/>
      <c r="K133" s="189"/>
      <c r="L133" s="191"/>
      <c r="M133" s="240"/>
      <c r="N133" s="240"/>
      <c r="O133" s="240"/>
      <c r="P133" s="240"/>
      <c r="Q133" s="240"/>
      <c r="R133" s="240"/>
      <c r="S133" s="240"/>
      <c r="T133" s="240"/>
      <c r="U133" s="240"/>
      <c r="V133" s="240"/>
      <c r="W133" s="240"/>
      <c r="X133" s="240"/>
      <c r="Y133" s="240"/>
      <c r="Z133" s="240"/>
      <c r="AA133" s="281"/>
      <c r="AB133" s="281"/>
      <c r="AC133" s="281"/>
      <c r="AD133" s="281"/>
      <c r="AE133" s="281"/>
    </row>
    <row r="134" spans="1:31" s="190" customFormat="1">
      <c r="A134" s="48"/>
      <c r="B134" s="49"/>
      <c r="C134" s="48"/>
      <c r="D134" s="325"/>
      <c r="E134" s="187"/>
      <c r="F134" s="187"/>
      <c r="G134" s="188"/>
      <c r="H134" s="188"/>
      <c r="I134" s="188"/>
      <c r="J134" s="188"/>
      <c r="K134" s="189"/>
      <c r="L134" s="191"/>
      <c r="M134" s="240"/>
      <c r="N134" s="240"/>
      <c r="O134" s="240"/>
      <c r="P134" s="240"/>
      <c r="Q134" s="240"/>
      <c r="R134" s="240"/>
      <c r="S134" s="240"/>
      <c r="T134" s="240"/>
      <c r="U134" s="240"/>
      <c r="V134" s="240"/>
      <c r="W134" s="240"/>
      <c r="X134" s="240"/>
      <c r="Y134" s="240"/>
      <c r="Z134" s="240"/>
      <c r="AA134" s="281"/>
      <c r="AB134" s="281"/>
      <c r="AC134" s="281"/>
      <c r="AD134" s="281"/>
      <c r="AE134" s="281"/>
    </row>
    <row r="135" spans="1:31" s="190" customFormat="1">
      <c r="A135" s="48"/>
      <c r="B135" s="49"/>
      <c r="C135" s="48"/>
      <c r="D135" s="325"/>
      <c r="E135" s="187"/>
      <c r="F135" s="187"/>
      <c r="G135" s="188"/>
      <c r="H135" s="188"/>
      <c r="I135" s="188"/>
      <c r="J135" s="188"/>
      <c r="K135" s="189"/>
      <c r="L135" s="191"/>
      <c r="M135" s="240"/>
      <c r="N135" s="240"/>
      <c r="O135" s="240"/>
      <c r="P135" s="240"/>
      <c r="Q135" s="240"/>
      <c r="R135" s="240"/>
      <c r="S135" s="240"/>
      <c r="T135" s="240"/>
      <c r="U135" s="240"/>
      <c r="V135" s="240"/>
      <c r="W135" s="240"/>
      <c r="X135" s="240"/>
      <c r="Y135" s="240"/>
      <c r="Z135" s="240"/>
      <c r="AA135" s="281"/>
      <c r="AB135" s="281"/>
      <c r="AC135" s="281"/>
      <c r="AD135" s="281"/>
      <c r="AE135" s="281"/>
    </row>
    <row r="136" spans="1:31" s="190" customFormat="1">
      <c r="A136" s="48"/>
      <c r="B136" s="49"/>
      <c r="C136" s="48"/>
      <c r="D136" s="325"/>
      <c r="E136" s="187"/>
      <c r="F136" s="187"/>
      <c r="G136" s="188"/>
      <c r="H136" s="188"/>
      <c r="I136" s="188"/>
      <c r="J136" s="188"/>
      <c r="K136" s="189"/>
      <c r="L136" s="191"/>
      <c r="M136" s="240"/>
      <c r="N136" s="240"/>
      <c r="O136" s="240"/>
      <c r="P136" s="240"/>
      <c r="Q136" s="240"/>
      <c r="R136" s="240"/>
      <c r="S136" s="240"/>
      <c r="T136" s="240"/>
      <c r="U136" s="240"/>
      <c r="V136" s="240"/>
      <c r="W136" s="240"/>
      <c r="X136" s="240"/>
      <c r="Y136" s="240"/>
      <c r="Z136" s="240"/>
      <c r="AA136" s="281"/>
      <c r="AB136" s="281"/>
      <c r="AC136" s="281"/>
      <c r="AD136" s="281"/>
      <c r="AE136" s="281"/>
    </row>
    <row r="137" spans="1:31" s="190" customFormat="1">
      <c r="A137" s="48"/>
      <c r="B137" s="49"/>
      <c r="C137" s="48"/>
      <c r="D137" s="325"/>
      <c r="E137" s="187"/>
      <c r="F137" s="187"/>
      <c r="G137" s="188"/>
      <c r="H137" s="188"/>
      <c r="I137" s="188"/>
      <c r="J137" s="188"/>
      <c r="K137" s="189"/>
      <c r="L137" s="191"/>
      <c r="M137" s="240"/>
      <c r="N137" s="240"/>
      <c r="O137" s="240"/>
      <c r="P137" s="240"/>
      <c r="Q137" s="240"/>
      <c r="R137" s="240"/>
      <c r="S137" s="240"/>
      <c r="T137" s="240"/>
      <c r="U137" s="240"/>
      <c r="V137" s="240"/>
      <c r="W137" s="240"/>
      <c r="X137" s="240"/>
      <c r="Y137" s="240"/>
      <c r="Z137" s="240"/>
      <c r="AA137" s="281"/>
      <c r="AB137" s="281"/>
      <c r="AC137" s="281"/>
      <c r="AD137" s="281"/>
      <c r="AE137" s="281"/>
    </row>
    <row r="138" spans="1:31" s="190" customFormat="1">
      <c r="A138" s="48"/>
      <c r="B138" s="49"/>
      <c r="C138" s="48"/>
      <c r="D138" s="325"/>
      <c r="E138" s="187"/>
      <c r="F138" s="187"/>
      <c r="G138" s="188"/>
      <c r="H138" s="188"/>
      <c r="I138" s="188"/>
      <c r="J138" s="188"/>
      <c r="K138" s="189"/>
      <c r="L138" s="191"/>
      <c r="M138" s="240"/>
      <c r="N138" s="240"/>
      <c r="O138" s="240"/>
      <c r="P138" s="240"/>
      <c r="Q138" s="240"/>
      <c r="R138" s="240"/>
      <c r="S138" s="240"/>
      <c r="T138" s="240"/>
      <c r="U138" s="240"/>
      <c r="V138" s="240"/>
      <c r="W138" s="240"/>
      <c r="X138" s="240"/>
      <c r="Y138" s="240"/>
      <c r="Z138" s="240"/>
      <c r="AA138" s="281"/>
      <c r="AB138" s="281"/>
      <c r="AC138" s="281"/>
      <c r="AD138" s="281"/>
      <c r="AE138" s="281"/>
    </row>
    <row r="139" spans="1:31" s="190" customFormat="1">
      <c r="A139" s="48"/>
      <c r="B139" s="49"/>
      <c r="C139" s="48"/>
      <c r="D139" s="325"/>
      <c r="E139" s="187"/>
      <c r="F139" s="187"/>
      <c r="G139" s="188"/>
      <c r="H139" s="188"/>
      <c r="I139" s="188"/>
      <c r="J139" s="188"/>
      <c r="K139" s="189"/>
      <c r="L139" s="191"/>
      <c r="M139" s="240"/>
      <c r="N139" s="240"/>
      <c r="O139" s="240"/>
      <c r="P139" s="240"/>
      <c r="Q139" s="240"/>
      <c r="R139" s="240"/>
      <c r="S139" s="240"/>
      <c r="T139" s="240"/>
      <c r="U139" s="240"/>
      <c r="V139" s="240"/>
      <c r="W139" s="240"/>
      <c r="X139" s="240"/>
      <c r="Y139" s="240"/>
      <c r="Z139" s="240"/>
      <c r="AA139" s="281"/>
      <c r="AB139" s="281"/>
      <c r="AC139" s="281"/>
      <c r="AD139" s="281"/>
      <c r="AE139" s="281"/>
    </row>
    <row r="140" spans="1:31" s="190" customFormat="1">
      <c r="A140" s="48"/>
      <c r="B140" s="49"/>
      <c r="C140" s="48"/>
      <c r="D140" s="325"/>
      <c r="E140" s="187"/>
      <c r="F140" s="187"/>
      <c r="G140" s="188"/>
      <c r="H140" s="188"/>
      <c r="I140" s="188"/>
      <c r="J140" s="188"/>
      <c r="K140" s="189"/>
      <c r="L140" s="191"/>
      <c r="M140" s="240"/>
      <c r="N140" s="240"/>
      <c r="O140" s="240"/>
      <c r="P140" s="240"/>
      <c r="Q140" s="240"/>
      <c r="R140" s="240"/>
      <c r="S140" s="240"/>
      <c r="T140" s="240"/>
      <c r="U140" s="240"/>
      <c r="V140" s="240"/>
      <c r="W140" s="240"/>
      <c r="X140" s="240"/>
      <c r="Y140" s="240"/>
      <c r="Z140" s="240"/>
      <c r="AA140" s="281"/>
      <c r="AB140" s="281"/>
      <c r="AC140" s="281"/>
      <c r="AD140" s="281"/>
      <c r="AE140" s="281"/>
    </row>
    <row r="141" spans="1:31" s="190" customFormat="1">
      <c r="A141" s="48"/>
      <c r="B141" s="49"/>
      <c r="C141" s="48"/>
      <c r="D141" s="325"/>
      <c r="E141" s="187"/>
      <c r="F141" s="187"/>
      <c r="G141" s="188"/>
      <c r="H141" s="188"/>
      <c r="I141" s="188"/>
      <c r="J141" s="188"/>
      <c r="K141" s="189"/>
      <c r="L141" s="191"/>
      <c r="M141" s="240"/>
      <c r="N141" s="240"/>
      <c r="O141" s="240"/>
      <c r="P141" s="240"/>
      <c r="Q141" s="240"/>
      <c r="R141" s="240"/>
      <c r="S141" s="240"/>
      <c r="T141" s="240"/>
      <c r="U141" s="240"/>
      <c r="V141" s="240"/>
      <c r="W141" s="240"/>
      <c r="X141" s="240"/>
      <c r="Y141" s="240"/>
      <c r="Z141" s="240"/>
      <c r="AA141" s="281"/>
      <c r="AB141" s="281"/>
      <c r="AC141" s="281"/>
      <c r="AD141" s="281"/>
      <c r="AE141" s="281"/>
    </row>
    <row r="142" spans="1:31" s="190" customFormat="1">
      <c r="A142" s="48"/>
      <c r="B142" s="49"/>
      <c r="C142" s="48"/>
      <c r="D142" s="325"/>
      <c r="E142" s="187"/>
      <c r="F142" s="187"/>
      <c r="G142" s="188"/>
      <c r="H142" s="188"/>
      <c r="I142" s="188"/>
      <c r="J142" s="188"/>
      <c r="K142" s="189"/>
      <c r="L142" s="191"/>
      <c r="M142" s="240"/>
      <c r="N142" s="240"/>
      <c r="O142" s="240"/>
      <c r="P142" s="240"/>
      <c r="Q142" s="240"/>
      <c r="R142" s="240"/>
      <c r="S142" s="240"/>
      <c r="T142" s="240"/>
      <c r="U142" s="240"/>
      <c r="V142" s="240"/>
      <c r="W142" s="240"/>
      <c r="X142" s="240"/>
      <c r="Y142" s="240"/>
      <c r="Z142" s="240"/>
      <c r="AA142" s="281"/>
      <c r="AB142" s="281"/>
      <c r="AC142" s="281"/>
      <c r="AD142" s="281"/>
      <c r="AE142" s="281"/>
    </row>
    <row r="143" spans="1:31" s="190" customFormat="1">
      <c r="A143" s="48"/>
      <c r="B143" s="49"/>
      <c r="C143" s="48"/>
      <c r="D143" s="325"/>
      <c r="E143" s="187"/>
      <c r="F143" s="187"/>
      <c r="G143" s="188"/>
      <c r="H143" s="188"/>
      <c r="I143" s="188"/>
      <c r="J143" s="188"/>
      <c r="K143" s="189"/>
      <c r="L143" s="191"/>
      <c r="M143" s="240"/>
      <c r="N143" s="240"/>
      <c r="O143" s="240"/>
      <c r="P143" s="240"/>
      <c r="Q143" s="240"/>
      <c r="R143" s="240"/>
      <c r="S143" s="240"/>
      <c r="T143" s="240"/>
      <c r="U143" s="240"/>
      <c r="V143" s="240"/>
      <c r="W143" s="240"/>
      <c r="X143" s="240"/>
      <c r="Y143" s="240"/>
      <c r="Z143" s="240"/>
      <c r="AA143" s="281"/>
      <c r="AB143" s="281"/>
      <c r="AC143" s="281"/>
      <c r="AD143" s="281"/>
      <c r="AE143" s="281"/>
    </row>
    <row r="144" spans="1:31" s="190" customFormat="1">
      <c r="A144" s="48"/>
      <c r="B144" s="49"/>
      <c r="C144" s="48"/>
      <c r="D144" s="325"/>
      <c r="E144" s="187"/>
      <c r="F144" s="187"/>
      <c r="G144" s="188"/>
      <c r="H144" s="188"/>
      <c r="I144" s="188"/>
      <c r="J144" s="188"/>
      <c r="K144" s="189"/>
      <c r="L144" s="191"/>
      <c r="M144" s="240"/>
      <c r="N144" s="240"/>
      <c r="O144" s="240"/>
      <c r="P144" s="240"/>
      <c r="Q144" s="240"/>
      <c r="R144" s="240"/>
      <c r="S144" s="240"/>
      <c r="T144" s="240"/>
      <c r="U144" s="240"/>
      <c r="V144" s="240"/>
      <c r="W144" s="240"/>
      <c r="X144" s="240"/>
      <c r="Y144" s="240"/>
      <c r="Z144" s="240"/>
      <c r="AA144" s="281"/>
      <c r="AB144" s="281"/>
      <c r="AC144" s="281"/>
      <c r="AD144" s="281"/>
      <c r="AE144" s="281"/>
    </row>
    <row r="145" spans="1:31" s="190" customFormat="1">
      <c r="A145" s="48"/>
      <c r="B145" s="49"/>
      <c r="C145" s="48"/>
      <c r="D145" s="325"/>
      <c r="E145" s="187"/>
      <c r="F145" s="187"/>
      <c r="G145" s="188"/>
      <c r="H145" s="188"/>
      <c r="I145" s="188"/>
      <c r="J145" s="188"/>
      <c r="K145" s="189"/>
      <c r="L145" s="191"/>
      <c r="M145" s="240"/>
      <c r="N145" s="240"/>
      <c r="O145" s="240"/>
      <c r="P145" s="240"/>
      <c r="Q145" s="240"/>
      <c r="R145" s="240"/>
      <c r="S145" s="240"/>
      <c r="T145" s="240"/>
      <c r="U145" s="240"/>
      <c r="V145" s="240"/>
      <c r="W145" s="240"/>
      <c r="X145" s="240"/>
      <c r="Y145" s="240"/>
      <c r="Z145" s="240"/>
      <c r="AA145" s="281"/>
      <c r="AB145" s="281"/>
      <c r="AC145" s="281"/>
      <c r="AD145" s="281"/>
      <c r="AE145" s="281"/>
    </row>
    <row r="146" spans="1:31" s="190" customFormat="1">
      <c r="A146" s="48"/>
      <c r="B146" s="49"/>
      <c r="C146" s="48"/>
      <c r="D146" s="325"/>
      <c r="E146" s="187"/>
      <c r="F146" s="187"/>
      <c r="G146" s="188"/>
      <c r="H146" s="188"/>
      <c r="I146" s="188"/>
      <c r="J146" s="188"/>
      <c r="K146" s="189"/>
      <c r="L146" s="191"/>
      <c r="M146" s="240"/>
      <c r="N146" s="240"/>
      <c r="O146" s="240"/>
      <c r="P146" s="240"/>
      <c r="Q146" s="240"/>
      <c r="R146" s="240"/>
      <c r="S146" s="240"/>
      <c r="T146" s="240"/>
      <c r="U146" s="240"/>
      <c r="V146" s="240"/>
      <c r="W146" s="240"/>
      <c r="X146" s="240"/>
      <c r="Y146" s="240"/>
      <c r="Z146" s="240"/>
      <c r="AA146" s="281"/>
      <c r="AB146" s="281"/>
      <c r="AC146" s="281"/>
      <c r="AD146" s="281"/>
      <c r="AE146" s="281"/>
    </row>
    <row r="147" spans="1:31" s="190" customFormat="1">
      <c r="A147" s="48"/>
      <c r="B147" s="49"/>
      <c r="C147" s="48"/>
      <c r="D147" s="325"/>
      <c r="E147" s="187"/>
      <c r="F147" s="187"/>
      <c r="G147" s="188"/>
      <c r="H147" s="188"/>
      <c r="I147" s="188"/>
      <c r="J147" s="188"/>
      <c r="K147" s="189"/>
      <c r="L147" s="191"/>
      <c r="M147" s="240"/>
      <c r="N147" s="240"/>
      <c r="O147" s="240"/>
      <c r="P147" s="240"/>
      <c r="Q147" s="240"/>
      <c r="R147" s="240"/>
      <c r="S147" s="240"/>
      <c r="T147" s="240"/>
      <c r="U147" s="240"/>
      <c r="V147" s="240"/>
      <c r="W147" s="240"/>
      <c r="X147" s="240"/>
      <c r="Y147" s="240"/>
      <c r="Z147" s="240"/>
      <c r="AA147" s="281"/>
      <c r="AB147" s="281"/>
      <c r="AC147" s="281"/>
      <c r="AD147" s="281"/>
      <c r="AE147" s="281"/>
    </row>
    <row r="148" spans="1:31" s="190" customFormat="1">
      <c r="A148" s="48"/>
      <c r="B148" s="49"/>
      <c r="C148" s="48"/>
      <c r="D148" s="325"/>
      <c r="E148" s="187"/>
      <c r="F148" s="187"/>
      <c r="G148" s="188"/>
      <c r="H148" s="188"/>
      <c r="I148" s="188"/>
      <c r="J148" s="188"/>
      <c r="K148" s="189"/>
      <c r="L148" s="191"/>
      <c r="M148" s="240"/>
      <c r="N148" s="240"/>
      <c r="O148" s="240"/>
      <c r="P148" s="240"/>
      <c r="Q148" s="240"/>
      <c r="R148" s="240"/>
      <c r="S148" s="240"/>
      <c r="T148" s="240"/>
      <c r="U148" s="240"/>
      <c r="V148" s="240"/>
      <c r="W148" s="240"/>
      <c r="X148" s="240"/>
      <c r="Y148" s="240"/>
      <c r="Z148" s="240"/>
      <c r="AA148" s="281"/>
      <c r="AB148" s="281"/>
      <c r="AC148" s="281"/>
      <c r="AD148" s="281"/>
      <c r="AE148" s="281"/>
    </row>
    <row r="149" spans="1:31" s="190" customFormat="1">
      <c r="A149" s="48"/>
      <c r="B149" s="49"/>
      <c r="C149" s="48"/>
      <c r="D149" s="325"/>
      <c r="E149" s="187"/>
      <c r="F149" s="187"/>
      <c r="G149" s="188"/>
      <c r="H149" s="188"/>
      <c r="I149" s="188"/>
      <c r="J149" s="188"/>
      <c r="K149" s="189"/>
      <c r="L149" s="191"/>
      <c r="M149" s="240"/>
      <c r="N149" s="240"/>
      <c r="O149" s="240"/>
      <c r="P149" s="240"/>
      <c r="Q149" s="240"/>
      <c r="R149" s="240"/>
      <c r="S149" s="240"/>
      <c r="T149" s="240"/>
      <c r="U149" s="240"/>
      <c r="V149" s="240"/>
      <c r="W149" s="240"/>
      <c r="X149" s="240"/>
      <c r="Y149" s="240"/>
      <c r="Z149" s="240"/>
      <c r="AA149" s="281"/>
      <c r="AB149" s="281"/>
      <c r="AC149" s="281"/>
      <c r="AD149" s="281"/>
      <c r="AE149" s="281"/>
    </row>
    <row r="150" spans="1:31" s="190" customFormat="1">
      <c r="A150" s="48"/>
      <c r="B150" s="49"/>
      <c r="C150" s="48"/>
      <c r="D150" s="325"/>
      <c r="E150" s="187"/>
      <c r="F150" s="187"/>
      <c r="G150" s="188"/>
      <c r="H150" s="188"/>
      <c r="I150" s="188"/>
      <c r="J150" s="188"/>
      <c r="K150" s="189"/>
      <c r="L150" s="191"/>
      <c r="M150" s="240"/>
      <c r="N150" s="240"/>
      <c r="O150" s="240"/>
      <c r="P150" s="240"/>
      <c r="Q150" s="240"/>
      <c r="R150" s="240"/>
      <c r="S150" s="240"/>
      <c r="T150" s="240"/>
      <c r="U150" s="240"/>
      <c r="V150" s="240"/>
      <c r="W150" s="240"/>
      <c r="X150" s="240"/>
      <c r="Y150" s="240"/>
      <c r="Z150" s="240"/>
      <c r="AA150" s="281"/>
      <c r="AB150" s="281"/>
      <c r="AC150" s="281"/>
      <c r="AD150" s="281"/>
      <c r="AE150" s="281"/>
    </row>
    <row r="151" spans="1:31" s="190" customFormat="1">
      <c r="A151" s="48"/>
      <c r="B151" s="49"/>
      <c r="C151" s="48"/>
      <c r="D151" s="325"/>
      <c r="E151" s="187"/>
      <c r="F151" s="187"/>
      <c r="G151" s="188"/>
      <c r="H151" s="188"/>
      <c r="I151" s="188"/>
      <c r="J151" s="188"/>
      <c r="K151" s="189"/>
      <c r="L151" s="191"/>
      <c r="M151" s="240"/>
      <c r="N151" s="240"/>
      <c r="O151" s="240"/>
      <c r="P151" s="240"/>
      <c r="Q151" s="240"/>
      <c r="R151" s="240"/>
      <c r="S151" s="240"/>
      <c r="T151" s="240"/>
      <c r="U151" s="240"/>
      <c r="V151" s="240"/>
      <c r="W151" s="240"/>
      <c r="X151" s="240"/>
      <c r="Y151" s="240"/>
      <c r="Z151" s="240"/>
      <c r="AA151" s="281"/>
      <c r="AB151" s="281"/>
      <c r="AC151" s="281"/>
      <c r="AD151" s="281"/>
      <c r="AE151" s="281"/>
    </row>
    <row r="152" spans="1:31" s="190" customFormat="1">
      <c r="A152" s="48"/>
      <c r="B152" s="49"/>
      <c r="C152" s="48"/>
      <c r="D152" s="325"/>
      <c r="E152" s="187"/>
      <c r="F152" s="187"/>
      <c r="G152" s="188"/>
      <c r="H152" s="188"/>
      <c r="I152" s="188"/>
      <c r="J152" s="188"/>
      <c r="K152" s="189"/>
      <c r="L152" s="191"/>
      <c r="M152" s="240"/>
      <c r="N152" s="240"/>
      <c r="O152" s="240"/>
      <c r="P152" s="240"/>
      <c r="Q152" s="240"/>
      <c r="R152" s="240"/>
      <c r="S152" s="240"/>
      <c r="T152" s="240"/>
      <c r="U152" s="240"/>
      <c r="V152" s="240"/>
      <c r="W152" s="240"/>
      <c r="X152" s="240"/>
      <c r="Y152" s="240"/>
      <c r="Z152" s="240"/>
      <c r="AA152" s="281"/>
      <c r="AB152" s="281"/>
      <c r="AC152" s="281"/>
      <c r="AD152" s="281"/>
      <c r="AE152" s="281"/>
    </row>
    <row r="153" spans="1:31" s="190" customFormat="1">
      <c r="A153" s="48"/>
      <c r="B153" s="49"/>
      <c r="C153" s="48"/>
      <c r="D153" s="325"/>
      <c r="E153" s="187"/>
      <c r="F153" s="187"/>
      <c r="G153" s="188"/>
      <c r="H153" s="188"/>
      <c r="I153" s="188"/>
      <c r="J153" s="188"/>
      <c r="K153" s="189"/>
      <c r="L153" s="191"/>
      <c r="M153" s="240"/>
      <c r="N153" s="240"/>
      <c r="O153" s="240"/>
      <c r="P153" s="240"/>
      <c r="Q153" s="240"/>
      <c r="R153" s="240"/>
      <c r="S153" s="240"/>
      <c r="T153" s="240"/>
      <c r="U153" s="240"/>
      <c r="V153" s="240"/>
      <c r="W153" s="240"/>
      <c r="X153" s="240"/>
      <c r="Y153" s="240"/>
      <c r="Z153" s="240"/>
      <c r="AA153" s="281"/>
      <c r="AB153" s="281"/>
      <c r="AC153" s="281"/>
      <c r="AD153" s="281"/>
      <c r="AE153" s="281"/>
    </row>
    <row r="154" spans="1:31" s="190" customFormat="1">
      <c r="A154" s="48"/>
      <c r="B154" s="49"/>
      <c r="C154" s="48"/>
      <c r="D154" s="325"/>
      <c r="E154" s="187"/>
      <c r="F154" s="187"/>
      <c r="G154" s="188"/>
      <c r="H154" s="188"/>
      <c r="I154" s="188"/>
      <c r="J154" s="188"/>
      <c r="K154" s="189"/>
      <c r="L154" s="191"/>
      <c r="M154" s="240"/>
      <c r="N154" s="240"/>
      <c r="O154" s="240"/>
      <c r="P154" s="240"/>
      <c r="Q154" s="240"/>
      <c r="R154" s="240"/>
      <c r="S154" s="240"/>
      <c r="T154" s="240"/>
      <c r="U154" s="240"/>
      <c r="V154" s="240"/>
      <c r="W154" s="240"/>
      <c r="X154" s="240"/>
      <c r="Y154" s="240"/>
      <c r="Z154" s="240"/>
      <c r="AA154" s="281"/>
      <c r="AB154" s="281"/>
      <c r="AC154" s="281"/>
      <c r="AD154" s="281"/>
      <c r="AE154" s="281"/>
    </row>
    <row r="155" spans="1:31" s="190" customFormat="1">
      <c r="A155" s="48"/>
      <c r="B155" s="49"/>
      <c r="C155" s="48"/>
      <c r="D155" s="325"/>
      <c r="E155" s="187"/>
      <c r="F155" s="187"/>
      <c r="G155" s="188"/>
      <c r="H155" s="188"/>
      <c r="I155" s="188"/>
      <c r="J155" s="188"/>
      <c r="K155" s="189"/>
      <c r="L155" s="191"/>
      <c r="M155" s="240"/>
      <c r="N155" s="240"/>
      <c r="O155" s="240"/>
      <c r="P155" s="240"/>
      <c r="Q155" s="240"/>
      <c r="R155" s="240"/>
      <c r="S155" s="240"/>
      <c r="T155" s="240"/>
      <c r="U155" s="240"/>
      <c r="V155" s="240"/>
      <c r="W155" s="240"/>
      <c r="X155" s="240"/>
      <c r="Y155" s="240"/>
      <c r="Z155" s="240"/>
      <c r="AA155" s="281"/>
      <c r="AB155" s="281"/>
      <c r="AC155" s="281"/>
      <c r="AD155" s="281"/>
      <c r="AE155" s="281"/>
    </row>
    <row r="156" spans="1:31" s="190" customFormat="1">
      <c r="A156" s="48"/>
      <c r="B156" s="49"/>
      <c r="C156" s="48"/>
      <c r="D156" s="325"/>
      <c r="E156" s="187"/>
      <c r="F156" s="187"/>
      <c r="G156" s="188"/>
      <c r="H156" s="188"/>
      <c r="I156" s="188"/>
      <c r="J156" s="188"/>
      <c r="K156" s="189"/>
      <c r="L156" s="191"/>
      <c r="M156" s="240"/>
      <c r="N156" s="240"/>
      <c r="O156" s="240"/>
      <c r="P156" s="240"/>
      <c r="Q156" s="240"/>
      <c r="R156" s="240"/>
      <c r="S156" s="240"/>
      <c r="T156" s="240"/>
      <c r="U156" s="240"/>
      <c r="V156" s="240"/>
      <c r="W156" s="240"/>
      <c r="X156" s="240"/>
      <c r="Y156" s="240"/>
      <c r="Z156" s="240"/>
      <c r="AA156" s="281"/>
      <c r="AB156" s="281"/>
      <c r="AC156" s="281"/>
      <c r="AD156" s="281"/>
      <c r="AE156" s="281"/>
    </row>
    <row r="157" spans="1:31" s="190" customFormat="1">
      <c r="A157" s="48"/>
      <c r="B157" s="49"/>
      <c r="C157" s="48"/>
      <c r="D157" s="325"/>
      <c r="E157" s="187"/>
      <c r="F157" s="187"/>
      <c r="G157" s="188"/>
      <c r="H157" s="188"/>
      <c r="I157" s="188"/>
      <c r="J157" s="188"/>
      <c r="K157" s="189"/>
      <c r="L157" s="191"/>
      <c r="M157" s="240"/>
      <c r="N157" s="240"/>
      <c r="O157" s="240"/>
      <c r="P157" s="240"/>
      <c r="Q157" s="240"/>
      <c r="R157" s="240"/>
      <c r="S157" s="240"/>
      <c r="T157" s="240"/>
      <c r="U157" s="240"/>
      <c r="V157" s="240"/>
      <c r="W157" s="240"/>
      <c r="X157" s="240"/>
      <c r="Y157" s="240"/>
      <c r="Z157" s="240"/>
      <c r="AA157" s="281"/>
      <c r="AB157" s="281"/>
      <c r="AC157" s="281"/>
      <c r="AD157" s="281"/>
      <c r="AE157" s="281"/>
    </row>
    <row r="158" spans="1:31" s="190" customFormat="1">
      <c r="A158" s="48"/>
      <c r="B158" s="49"/>
      <c r="C158" s="48"/>
      <c r="D158" s="325"/>
      <c r="E158" s="187"/>
      <c r="F158" s="187"/>
      <c r="G158" s="188"/>
      <c r="H158" s="188"/>
      <c r="I158" s="188"/>
      <c r="J158" s="188"/>
      <c r="K158" s="189"/>
      <c r="L158" s="191"/>
      <c r="M158" s="240"/>
      <c r="N158" s="240"/>
      <c r="O158" s="240"/>
      <c r="P158" s="240"/>
      <c r="Q158" s="240"/>
      <c r="R158" s="240"/>
      <c r="S158" s="240"/>
      <c r="T158" s="240"/>
      <c r="U158" s="240"/>
      <c r="V158" s="240"/>
      <c r="W158" s="240"/>
      <c r="X158" s="240"/>
      <c r="Y158" s="240"/>
      <c r="Z158" s="240"/>
      <c r="AA158" s="281"/>
      <c r="AB158" s="281"/>
      <c r="AC158" s="281"/>
      <c r="AD158" s="281"/>
      <c r="AE158" s="281"/>
    </row>
    <row r="159" spans="1:31" s="190" customFormat="1">
      <c r="A159" s="48"/>
      <c r="B159" s="49"/>
      <c r="C159" s="48"/>
      <c r="D159" s="325"/>
      <c r="E159" s="187"/>
      <c r="F159" s="187"/>
      <c r="G159" s="188"/>
      <c r="H159" s="188"/>
      <c r="I159" s="188"/>
      <c r="J159" s="188"/>
      <c r="K159" s="189"/>
      <c r="L159" s="191"/>
      <c r="M159" s="240"/>
      <c r="N159" s="240"/>
      <c r="O159" s="240"/>
      <c r="P159" s="240"/>
      <c r="Q159" s="240"/>
      <c r="R159" s="240"/>
      <c r="S159" s="240"/>
      <c r="T159" s="240"/>
      <c r="U159" s="240"/>
      <c r="V159" s="240"/>
      <c r="W159" s="240"/>
      <c r="X159" s="240"/>
      <c r="Y159" s="240"/>
      <c r="Z159" s="240"/>
      <c r="AA159" s="281"/>
      <c r="AB159" s="281"/>
      <c r="AC159" s="281"/>
      <c r="AD159" s="281"/>
      <c r="AE159" s="281"/>
    </row>
    <row r="160" spans="1:31" s="190" customFormat="1">
      <c r="A160" s="48"/>
      <c r="B160" s="49"/>
      <c r="C160" s="48"/>
      <c r="D160" s="325"/>
      <c r="E160" s="187"/>
      <c r="F160" s="187"/>
      <c r="G160" s="188"/>
      <c r="H160" s="188"/>
      <c r="I160" s="188"/>
      <c r="J160" s="188"/>
      <c r="K160" s="189"/>
      <c r="L160" s="191"/>
      <c r="M160" s="240"/>
      <c r="N160" s="240"/>
      <c r="O160" s="240"/>
      <c r="P160" s="240"/>
      <c r="Q160" s="240"/>
      <c r="R160" s="240"/>
      <c r="S160" s="240"/>
      <c r="T160" s="240"/>
      <c r="U160" s="240"/>
      <c r="V160" s="240"/>
      <c r="W160" s="240"/>
      <c r="X160" s="240"/>
      <c r="Y160" s="240"/>
      <c r="Z160" s="240"/>
      <c r="AA160" s="281"/>
      <c r="AB160" s="281"/>
      <c r="AC160" s="281"/>
      <c r="AD160" s="281"/>
      <c r="AE160" s="281"/>
    </row>
    <row r="161" spans="1:31" s="190" customFormat="1">
      <c r="A161" s="48"/>
      <c r="B161" s="49"/>
      <c r="C161" s="48"/>
      <c r="D161" s="325"/>
      <c r="E161" s="187"/>
      <c r="F161" s="187"/>
      <c r="G161" s="188"/>
      <c r="H161" s="188"/>
      <c r="I161" s="188"/>
      <c r="J161" s="188"/>
      <c r="K161" s="189"/>
      <c r="L161" s="191"/>
      <c r="M161" s="240"/>
      <c r="N161" s="240"/>
      <c r="O161" s="240"/>
      <c r="P161" s="240"/>
      <c r="Q161" s="240"/>
      <c r="R161" s="240"/>
      <c r="S161" s="240"/>
      <c r="T161" s="240"/>
      <c r="U161" s="240"/>
      <c r="V161" s="240"/>
      <c r="W161" s="240"/>
      <c r="X161" s="240"/>
      <c r="Y161" s="240"/>
      <c r="Z161" s="240"/>
      <c r="AA161" s="281"/>
      <c r="AB161" s="281"/>
      <c r="AC161" s="281"/>
      <c r="AD161" s="281"/>
      <c r="AE161" s="281"/>
    </row>
    <row r="162" spans="1:31" s="190" customFormat="1">
      <c r="A162" s="48"/>
      <c r="B162" s="49"/>
      <c r="C162" s="48"/>
      <c r="D162" s="325"/>
      <c r="E162" s="187"/>
      <c r="F162" s="187"/>
      <c r="G162" s="188"/>
      <c r="H162" s="188"/>
      <c r="I162" s="188"/>
      <c r="J162" s="188"/>
      <c r="K162" s="189"/>
      <c r="L162" s="191"/>
      <c r="M162" s="240"/>
      <c r="N162" s="240"/>
      <c r="O162" s="240"/>
      <c r="P162" s="240"/>
      <c r="Q162" s="240"/>
      <c r="R162" s="240"/>
      <c r="S162" s="240"/>
      <c r="T162" s="240"/>
      <c r="U162" s="240"/>
      <c r="V162" s="240"/>
      <c r="W162" s="240"/>
      <c r="X162" s="240"/>
      <c r="Y162" s="240"/>
      <c r="Z162" s="240"/>
      <c r="AA162" s="281"/>
      <c r="AB162" s="281"/>
      <c r="AC162" s="281"/>
      <c r="AD162" s="281"/>
      <c r="AE162" s="281"/>
    </row>
    <row r="163" spans="1:31" s="190" customFormat="1">
      <c r="A163" s="48"/>
      <c r="B163" s="49"/>
      <c r="C163" s="48"/>
      <c r="D163" s="325"/>
      <c r="E163" s="187"/>
      <c r="F163" s="187"/>
      <c r="G163" s="188"/>
      <c r="H163" s="188"/>
      <c r="I163" s="188"/>
      <c r="J163" s="188"/>
      <c r="K163" s="189"/>
      <c r="L163" s="191"/>
      <c r="M163" s="240"/>
      <c r="N163" s="240"/>
      <c r="O163" s="240"/>
      <c r="P163" s="240"/>
      <c r="Q163" s="240"/>
      <c r="R163" s="240"/>
      <c r="S163" s="240"/>
      <c r="T163" s="240"/>
      <c r="U163" s="240"/>
      <c r="V163" s="240"/>
      <c r="W163" s="240"/>
      <c r="X163" s="240"/>
      <c r="Y163" s="240"/>
      <c r="Z163" s="240"/>
      <c r="AA163" s="281"/>
      <c r="AB163" s="281"/>
      <c r="AC163" s="281"/>
      <c r="AD163" s="281"/>
      <c r="AE163" s="281"/>
    </row>
    <row r="164" spans="1:31" s="190" customFormat="1">
      <c r="A164" s="48"/>
      <c r="B164" s="49"/>
      <c r="C164" s="48"/>
      <c r="D164" s="325"/>
      <c r="E164" s="187"/>
      <c r="F164" s="187"/>
      <c r="G164" s="188"/>
      <c r="H164" s="188"/>
      <c r="I164" s="188"/>
      <c r="J164" s="188"/>
      <c r="K164" s="189"/>
      <c r="L164" s="191"/>
      <c r="M164" s="240"/>
      <c r="N164" s="240"/>
      <c r="O164" s="240"/>
      <c r="P164" s="240"/>
      <c r="Q164" s="240"/>
      <c r="R164" s="240"/>
      <c r="S164" s="240"/>
      <c r="T164" s="240"/>
      <c r="U164" s="240"/>
      <c r="V164" s="240"/>
      <c r="W164" s="240"/>
      <c r="X164" s="240"/>
      <c r="Y164" s="240"/>
      <c r="Z164" s="240"/>
      <c r="AA164" s="281"/>
      <c r="AB164" s="281"/>
      <c r="AC164" s="281"/>
      <c r="AD164" s="281"/>
      <c r="AE164" s="281"/>
    </row>
    <row r="165" spans="1:31" s="190" customFormat="1">
      <c r="A165" s="48"/>
      <c r="B165" s="49"/>
      <c r="C165" s="48"/>
      <c r="D165" s="325"/>
      <c r="E165" s="187"/>
      <c r="F165" s="187"/>
      <c r="G165" s="188"/>
      <c r="H165" s="188"/>
      <c r="I165" s="188"/>
      <c r="J165" s="188"/>
      <c r="K165" s="189"/>
      <c r="L165" s="191"/>
      <c r="M165" s="240"/>
      <c r="N165" s="240"/>
      <c r="O165" s="240"/>
      <c r="P165" s="240"/>
      <c r="Q165" s="240"/>
      <c r="R165" s="240"/>
      <c r="S165" s="240"/>
      <c r="T165" s="240"/>
      <c r="U165" s="240"/>
      <c r="V165" s="240"/>
      <c r="W165" s="240"/>
      <c r="X165" s="240"/>
      <c r="Y165" s="240"/>
      <c r="Z165" s="240"/>
      <c r="AA165" s="281"/>
      <c r="AB165" s="281"/>
      <c r="AC165" s="281"/>
      <c r="AD165" s="281"/>
      <c r="AE165" s="281"/>
    </row>
    <row r="166" spans="1:31" s="190" customFormat="1">
      <c r="A166" s="48"/>
      <c r="B166" s="49"/>
      <c r="C166" s="48"/>
      <c r="D166" s="325"/>
      <c r="E166" s="187"/>
      <c r="F166" s="187"/>
      <c r="G166" s="188"/>
      <c r="H166" s="188"/>
      <c r="I166" s="188"/>
      <c r="J166" s="188"/>
      <c r="K166" s="189"/>
      <c r="L166" s="191"/>
      <c r="M166" s="240"/>
      <c r="N166" s="240"/>
      <c r="O166" s="240"/>
      <c r="P166" s="240"/>
      <c r="Q166" s="240"/>
      <c r="R166" s="240"/>
      <c r="S166" s="240"/>
      <c r="T166" s="240"/>
      <c r="U166" s="240"/>
      <c r="V166" s="240"/>
      <c r="W166" s="240"/>
      <c r="X166" s="240"/>
      <c r="Y166" s="240"/>
      <c r="Z166" s="240"/>
      <c r="AA166" s="281"/>
      <c r="AB166" s="281"/>
      <c r="AC166" s="281"/>
      <c r="AD166" s="281"/>
      <c r="AE166" s="281"/>
    </row>
    <row r="167" spans="1:31" s="190" customFormat="1">
      <c r="A167" s="48"/>
      <c r="B167" s="49"/>
      <c r="C167" s="48"/>
      <c r="D167" s="325"/>
      <c r="E167" s="187"/>
      <c r="F167" s="187"/>
      <c r="G167" s="188"/>
      <c r="H167" s="188"/>
      <c r="I167" s="188"/>
      <c r="J167" s="188"/>
      <c r="K167" s="189"/>
      <c r="L167" s="191"/>
      <c r="M167" s="240"/>
      <c r="N167" s="240"/>
      <c r="O167" s="240"/>
      <c r="P167" s="240"/>
      <c r="Q167" s="240"/>
      <c r="R167" s="240"/>
      <c r="S167" s="240"/>
      <c r="T167" s="240"/>
      <c r="U167" s="240"/>
      <c r="V167" s="240"/>
      <c r="W167" s="240"/>
      <c r="X167" s="240"/>
      <c r="Y167" s="240"/>
      <c r="Z167" s="240"/>
      <c r="AA167" s="281"/>
      <c r="AB167" s="281"/>
      <c r="AC167" s="281"/>
      <c r="AD167" s="281"/>
      <c r="AE167" s="281"/>
    </row>
    <row r="168" spans="1:31" s="190" customFormat="1">
      <c r="A168" s="48"/>
      <c r="B168" s="49"/>
      <c r="C168" s="48"/>
      <c r="D168" s="325"/>
      <c r="E168" s="187"/>
      <c r="F168" s="187"/>
      <c r="G168" s="188"/>
      <c r="H168" s="188"/>
      <c r="I168" s="188"/>
      <c r="J168" s="188"/>
      <c r="K168" s="189"/>
      <c r="L168" s="191"/>
      <c r="M168" s="240"/>
      <c r="N168" s="240"/>
      <c r="O168" s="240"/>
      <c r="P168" s="240"/>
      <c r="Q168" s="240"/>
      <c r="R168" s="240"/>
      <c r="S168" s="240"/>
      <c r="T168" s="240"/>
      <c r="U168" s="240"/>
      <c r="V168" s="240"/>
      <c r="W168" s="240"/>
      <c r="X168" s="240"/>
      <c r="Y168" s="240"/>
      <c r="Z168" s="240"/>
      <c r="AA168" s="281"/>
      <c r="AB168" s="281"/>
      <c r="AC168" s="281"/>
      <c r="AD168" s="281"/>
      <c r="AE168" s="281"/>
    </row>
    <row r="169" spans="1:31" s="190" customFormat="1">
      <c r="A169" s="48"/>
      <c r="B169" s="49"/>
      <c r="C169" s="48"/>
      <c r="D169" s="325"/>
      <c r="E169" s="187"/>
      <c r="F169" s="187"/>
      <c r="G169" s="188"/>
      <c r="H169" s="188"/>
      <c r="I169" s="188"/>
      <c r="J169" s="188"/>
      <c r="K169" s="189"/>
      <c r="L169" s="191"/>
      <c r="M169" s="240"/>
      <c r="N169" s="240"/>
      <c r="O169" s="240"/>
      <c r="P169" s="240"/>
      <c r="Q169" s="240"/>
      <c r="R169" s="240"/>
      <c r="S169" s="240"/>
      <c r="T169" s="240"/>
      <c r="U169" s="240"/>
      <c r="V169" s="240"/>
      <c r="W169" s="240"/>
      <c r="X169" s="240"/>
      <c r="Y169" s="240"/>
      <c r="Z169" s="240"/>
      <c r="AA169" s="281"/>
      <c r="AB169" s="281"/>
      <c r="AC169" s="281"/>
      <c r="AD169" s="281"/>
      <c r="AE169" s="281"/>
    </row>
    <row r="170" spans="1:31" s="190" customFormat="1">
      <c r="A170" s="48"/>
      <c r="B170" s="49"/>
      <c r="C170" s="48"/>
      <c r="D170" s="325"/>
      <c r="E170" s="187"/>
      <c r="F170" s="187"/>
      <c r="G170" s="188"/>
      <c r="H170" s="188"/>
      <c r="I170" s="188"/>
      <c r="J170" s="188"/>
      <c r="K170" s="189"/>
      <c r="L170" s="191"/>
      <c r="M170" s="240"/>
      <c r="N170" s="240"/>
      <c r="O170" s="240"/>
      <c r="P170" s="240"/>
      <c r="Q170" s="240"/>
      <c r="R170" s="240"/>
      <c r="S170" s="240"/>
      <c r="T170" s="240"/>
      <c r="U170" s="240"/>
      <c r="V170" s="240"/>
      <c r="W170" s="240"/>
      <c r="X170" s="240"/>
      <c r="Y170" s="240"/>
      <c r="Z170" s="240"/>
      <c r="AA170" s="281"/>
      <c r="AB170" s="281"/>
      <c r="AC170" s="281"/>
      <c r="AD170" s="281"/>
      <c r="AE170" s="281"/>
    </row>
    <row r="171" spans="1:31" s="190" customFormat="1">
      <c r="A171" s="48"/>
      <c r="B171" s="49"/>
      <c r="C171" s="48"/>
      <c r="D171" s="325"/>
      <c r="E171" s="187"/>
      <c r="F171" s="187"/>
      <c r="G171" s="188"/>
      <c r="H171" s="188"/>
      <c r="I171" s="188"/>
      <c r="J171" s="188"/>
      <c r="K171" s="189"/>
      <c r="L171" s="191"/>
      <c r="M171" s="240"/>
      <c r="N171" s="240"/>
      <c r="O171" s="240"/>
      <c r="P171" s="240"/>
      <c r="Q171" s="240"/>
      <c r="R171" s="240"/>
      <c r="S171" s="240"/>
      <c r="T171" s="240"/>
      <c r="U171" s="240"/>
      <c r="V171" s="240"/>
      <c r="W171" s="240"/>
      <c r="X171" s="240"/>
      <c r="Y171" s="240"/>
      <c r="Z171" s="240"/>
      <c r="AA171" s="281"/>
      <c r="AB171" s="281"/>
      <c r="AC171" s="281"/>
      <c r="AD171" s="281"/>
      <c r="AE171" s="281"/>
    </row>
    <row r="172" spans="1:31" s="190" customFormat="1">
      <c r="A172" s="48"/>
      <c r="B172" s="49"/>
      <c r="C172" s="48"/>
      <c r="D172" s="325"/>
      <c r="E172" s="187"/>
      <c r="F172" s="187"/>
      <c r="G172" s="188"/>
      <c r="H172" s="188"/>
      <c r="I172" s="188"/>
      <c r="J172" s="188"/>
      <c r="K172" s="189"/>
      <c r="L172" s="191"/>
      <c r="M172" s="240"/>
      <c r="N172" s="240"/>
      <c r="O172" s="240"/>
      <c r="P172" s="240"/>
      <c r="Q172" s="240"/>
      <c r="R172" s="240"/>
      <c r="S172" s="240"/>
      <c r="T172" s="240"/>
      <c r="U172" s="240"/>
      <c r="V172" s="240"/>
      <c r="W172" s="240"/>
      <c r="X172" s="240"/>
      <c r="Y172" s="240"/>
      <c r="Z172" s="240"/>
      <c r="AA172" s="281"/>
      <c r="AB172" s="281"/>
      <c r="AC172" s="281"/>
      <c r="AD172" s="281"/>
      <c r="AE172" s="281"/>
    </row>
    <row r="173" spans="1:31" s="190" customFormat="1">
      <c r="A173" s="48"/>
      <c r="B173" s="49"/>
      <c r="C173" s="48"/>
      <c r="D173" s="325"/>
      <c r="E173" s="187"/>
      <c r="F173" s="187"/>
      <c r="G173" s="188"/>
      <c r="H173" s="188"/>
      <c r="I173" s="188"/>
      <c r="J173" s="188"/>
      <c r="K173" s="189"/>
      <c r="L173" s="191"/>
      <c r="M173" s="240"/>
      <c r="N173" s="240"/>
      <c r="O173" s="240"/>
      <c r="P173" s="240"/>
      <c r="Q173" s="240"/>
      <c r="R173" s="240"/>
      <c r="S173" s="240"/>
      <c r="T173" s="240"/>
      <c r="U173" s="240"/>
      <c r="V173" s="240"/>
      <c r="W173" s="240"/>
      <c r="X173" s="240"/>
      <c r="Y173" s="240"/>
      <c r="Z173" s="240"/>
      <c r="AA173" s="281"/>
      <c r="AB173" s="281"/>
      <c r="AC173" s="281"/>
      <c r="AD173" s="281"/>
      <c r="AE173" s="281"/>
    </row>
    <row r="174" spans="1:31" s="190" customFormat="1">
      <c r="A174" s="48"/>
      <c r="B174" s="49"/>
      <c r="C174" s="48"/>
      <c r="D174" s="325"/>
      <c r="E174" s="187"/>
      <c r="F174" s="187"/>
      <c r="G174" s="188"/>
      <c r="H174" s="188"/>
      <c r="I174" s="188"/>
      <c r="J174" s="188"/>
      <c r="K174" s="189"/>
      <c r="L174" s="191"/>
      <c r="M174" s="240"/>
      <c r="N174" s="240"/>
      <c r="O174" s="240"/>
      <c r="P174" s="240"/>
      <c r="Q174" s="240"/>
      <c r="R174" s="240"/>
      <c r="S174" s="240"/>
      <c r="T174" s="240"/>
      <c r="U174" s="240"/>
      <c r="V174" s="240"/>
      <c r="W174" s="240"/>
      <c r="X174" s="240"/>
      <c r="Y174" s="240"/>
      <c r="Z174" s="240"/>
      <c r="AA174" s="281"/>
      <c r="AB174" s="281"/>
      <c r="AC174" s="281"/>
      <c r="AD174" s="281"/>
      <c r="AE174" s="281"/>
    </row>
    <row r="175" spans="1:31" s="190" customFormat="1">
      <c r="A175" s="48"/>
      <c r="B175" s="49"/>
      <c r="C175" s="48"/>
      <c r="D175" s="325"/>
      <c r="E175" s="187"/>
      <c r="F175" s="187"/>
      <c r="G175" s="188"/>
      <c r="H175" s="188"/>
      <c r="I175" s="188"/>
      <c r="J175" s="188"/>
      <c r="K175" s="189"/>
      <c r="L175" s="191"/>
      <c r="M175" s="240"/>
      <c r="N175" s="240"/>
      <c r="O175" s="240"/>
      <c r="P175" s="240"/>
      <c r="Q175" s="240"/>
      <c r="R175" s="240"/>
      <c r="S175" s="240"/>
      <c r="T175" s="240"/>
      <c r="U175" s="240"/>
      <c r="V175" s="240"/>
      <c r="W175" s="240"/>
      <c r="X175" s="240"/>
      <c r="Y175" s="240"/>
      <c r="Z175" s="240"/>
      <c r="AA175" s="281"/>
      <c r="AB175" s="281"/>
      <c r="AC175" s="281"/>
      <c r="AD175" s="281"/>
      <c r="AE175" s="281"/>
    </row>
    <row r="176" spans="1:31" s="190" customFormat="1">
      <c r="A176" s="48"/>
      <c r="B176" s="49"/>
      <c r="C176" s="48"/>
      <c r="D176" s="325"/>
      <c r="E176" s="187"/>
      <c r="F176" s="187"/>
      <c r="G176" s="188"/>
      <c r="H176" s="188"/>
      <c r="I176" s="188"/>
      <c r="J176" s="188"/>
      <c r="K176" s="189"/>
      <c r="L176" s="191"/>
      <c r="M176" s="240"/>
      <c r="N176" s="240"/>
      <c r="O176" s="240"/>
      <c r="P176" s="240"/>
      <c r="Q176" s="240"/>
      <c r="R176" s="240"/>
      <c r="S176" s="240"/>
      <c r="T176" s="240"/>
      <c r="U176" s="240"/>
      <c r="V176" s="240"/>
      <c r="W176" s="240"/>
      <c r="X176" s="240"/>
      <c r="Y176" s="240"/>
      <c r="Z176" s="240"/>
      <c r="AA176" s="281"/>
      <c r="AB176" s="281"/>
      <c r="AC176" s="281"/>
      <c r="AD176" s="281"/>
      <c r="AE176" s="281"/>
    </row>
    <row r="177" spans="1:16105" s="190" customFormat="1">
      <c r="A177" s="48"/>
      <c r="B177" s="49"/>
      <c r="C177" s="48"/>
      <c r="D177" s="325"/>
      <c r="E177" s="187"/>
      <c r="F177" s="187"/>
      <c r="G177" s="188"/>
      <c r="H177" s="188"/>
      <c r="I177" s="188"/>
      <c r="J177" s="188"/>
      <c r="K177" s="189"/>
      <c r="L177" s="191"/>
      <c r="M177" s="240"/>
      <c r="N177" s="240"/>
      <c r="O177" s="240"/>
      <c r="P177" s="240"/>
      <c r="Q177" s="240"/>
      <c r="R177" s="240"/>
      <c r="S177" s="240"/>
      <c r="T177" s="240"/>
      <c r="U177" s="240"/>
      <c r="V177" s="240"/>
      <c r="W177" s="240"/>
      <c r="X177" s="240"/>
      <c r="Y177" s="240"/>
      <c r="Z177" s="240"/>
      <c r="AA177" s="281"/>
      <c r="AB177" s="281"/>
      <c r="AC177" s="281"/>
      <c r="AD177" s="281"/>
      <c r="AE177" s="281"/>
    </row>
    <row r="178" spans="1:16105" s="190" customFormat="1">
      <c r="A178" s="48"/>
      <c r="B178" s="49"/>
      <c r="C178" s="48"/>
      <c r="D178" s="325"/>
      <c r="E178" s="187"/>
      <c r="F178" s="187"/>
      <c r="G178" s="188"/>
      <c r="H178" s="188"/>
      <c r="I178" s="188"/>
      <c r="J178" s="188"/>
      <c r="K178" s="189"/>
      <c r="L178" s="191"/>
      <c r="M178" s="240"/>
      <c r="N178" s="240"/>
      <c r="O178" s="240"/>
      <c r="P178" s="240"/>
      <c r="Q178" s="240"/>
      <c r="R178" s="240"/>
      <c r="S178" s="240"/>
      <c r="T178" s="240"/>
      <c r="U178" s="240"/>
      <c r="V178" s="240"/>
      <c r="W178" s="240"/>
      <c r="X178" s="240"/>
      <c r="Y178" s="240"/>
      <c r="Z178" s="240"/>
      <c r="AA178" s="281"/>
      <c r="AB178" s="281"/>
      <c r="AC178" s="281"/>
      <c r="AD178" s="281"/>
      <c r="AE178" s="281"/>
    </row>
    <row r="179" spans="1:16105" s="190" customFormat="1">
      <c r="A179" s="48"/>
      <c r="B179" s="49"/>
      <c r="C179" s="48"/>
      <c r="D179" s="325"/>
      <c r="E179" s="187"/>
      <c r="F179" s="187"/>
      <c r="G179" s="188"/>
      <c r="H179" s="188"/>
      <c r="I179" s="188"/>
      <c r="J179" s="188"/>
      <c r="K179" s="189"/>
      <c r="L179" s="191"/>
      <c r="M179" s="240"/>
      <c r="N179" s="240"/>
      <c r="O179" s="240"/>
      <c r="P179" s="240"/>
      <c r="Q179" s="240"/>
      <c r="R179" s="240"/>
      <c r="S179" s="240"/>
      <c r="T179" s="240"/>
      <c r="U179" s="240"/>
      <c r="V179" s="240"/>
      <c r="W179" s="240"/>
      <c r="X179" s="240"/>
      <c r="Y179" s="240"/>
      <c r="Z179" s="240"/>
      <c r="AA179" s="281"/>
      <c r="AB179" s="281"/>
      <c r="AC179" s="281"/>
      <c r="AD179" s="281"/>
      <c r="AE179" s="281"/>
    </row>
    <row r="180" spans="1:16105" s="190" customFormat="1">
      <c r="A180" s="48"/>
      <c r="B180" s="49"/>
      <c r="C180" s="48"/>
      <c r="D180" s="325"/>
      <c r="E180" s="187"/>
      <c r="F180" s="187"/>
      <c r="G180" s="188"/>
      <c r="H180" s="188"/>
      <c r="I180" s="188"/>
      <c r="J180" s="188"/>
      <c r="K180" s="189"/>
      <c r="L180" s="191"/>
      <c r="M180" s="240"/>
      <c r="N180" s="240"/>
      <c r="O180" s="240"/>
      <c r="P180" s="240"/>
      <c r="Q180" s="240"/>
      <c r="R180" s="240"/>
      <c r="S180" s="240"/>
      <c r="T180" s="240"/>
      <c r="U180" s="240"/>
      <c r="V180" s="240"/>
      <c r="W180" s="240"/>
      <c r="X180" s="240"/>
      <c r="Y180" s="240"/>
      <c r="Z180" s="240"/>
      <c r="AA180" s="281"/>
      <c r="AB180" s="281"/>
      <c r="AC180" s="281"/>
      <c r="AD180" s="281"/>
      <c r="AE180" s="281"/>
    </row>
    <row r="181" spans="1:16105" s="190" customFormat="1">
      <c r="A181" s="48"/>
      <c r="B181" s="49"/>
      <c r="C181" s="48"/>
      <c r="D181" s="325"/>
      <c r="E181" s="187"/>
      <c r="F181" s="187"/>
      <c r="G181" s="188"/>
      <c r="H181" s="188"/>
      <c r="I181" s="188"/>
      <c r="J181" s="188"/>
      <c r="K181" s="189"/>
      <c r="L181" s="191"/>
      <c r="M181" s="240"/>
      <c r="N181" s="240"/>
      <c r="O181" s="240"/>
      <c r="P181" s="240"/>
      <c r="Q181" s="240"/>
      <c r="R181" s="240"/>
      <c r="S181" s="240"/>
      <c r="T181" s="240"/>
      <c r="U181" s="240"/>
      <c r="V181" s="240"/>
      <c r="W181" s="240"/>
      <c r="X181" s="240"/>
      <c r="Y181" s="240"/>
      <c r="Z181" s="240"/>
      <c r="AA181" s="281"/>
      <c r="AB181" s="281"/>
      <c r="AC181" s="281"/>
      <c r="AD181" s="281"/>
      <c r="AE181" s="281"/>
    </row>
    <row r="182" spans="1:16105" s="190" customFormat="1">
      <c r="A182" s="48"/>
      <c r="B182" s="49"/>
      <c r="C182" s="48"/>
      <c r="D182" s="325"/>
      <c r="E182" s="187"/>
      <c r="F182" s="187"/>
      <c r="G182" s="188"/>
      <c r="H182" s="188"/>
      <c r="I182" s="188"/>
      <c r="J182" s="188"/>
      <c r="K182" s="189"/>
      <c r="L182" s="191"/>
      <c r="M182" s="240"/>
      <c r="N182" s="240"/>
      <c r="O182" s="240"/>
      <c r="P182" s="240"/>
      <c r="Q182" s="240"/>
      <c r="R182" s="240"/>
      <c r="S182" s="240"/>
      <c r="T182" s="240"/>
      <c r="U182" s="240"/>
      <c r="V182" s="240"/>
      <c r="W182" s="240"/>
      <c r="X182" s="240"/>
      <c r="Y182" s="240"/>
      <c r="Z182" s="240"/>
      <c r="AA182" s="281"/>
      <c r="AB182" s="281"/>
      <c r="AC182" s="281"/>
      <c r="AD182" s="281"/>
      <c r="AE182" s="281"/>
    </row>
    <row r="183" spans="1:16105" s="190" customFormat="1">
      <c r="A183" s="48"/>
      <c r="B183" s="49"/>
      <c r="C183" s="48"/>
      <c r="D183" s="325"/>
      <c r="E183" s="187"/>
      <c r="F183" s="187"/>
      <c r="G183" s="188"/>
      <c r="H183" s="188"/>
      <c r="I183" s="188"/>
      <c r="J183" s="188"/>
      <c r="K183" s="189"/>
      <c r="L183" s="191"/>
      <c r="M183" s="240"/>
      <c r="N183" s="240"/>
      <c r="O183" s="240"/>
      <c r="P183" s="240"/>
      <c r="Q183" s="240"/>
      <c r="R183" s="240"/>
      <c r="S183" s="240"/>
      <c r="T183" s="240"/>
      <c r="U183" s="240"/>
      <c r="V183" s="240"/>
      <c r="W183" s="240"/>
      <c r="X183" s="240"/>
      <c r="Y183" s="240"/>
      <c r="Z183" s="240"/>
      <c r="AA183" s="281"/>
      <c r="AB183" s="281"/>
      <c r="AC183" s="281"/>
      <c r="AD183" s="281"/>
      <c r="AE183" s="281"/>
    </row>
    <row r="184" spans="1:16105" s="190" customFormat="1">
      <c r="A184" s="48"/>
      <c r="B184" s="49"/>
      <c r="C184" s="48"/>
      <c r="D184" s="325"/>
      <c r="E184" s="187"/>
      <c r="F184" s="187"/>
      <c r="G184" s="188"/>
      <c r="H184" s="188"/>
      <c r="I184" s="188"/>
      <c r="J184" s="188"/>
      <c r="K184" s="189"/>
      <c r="L184" s="191"/>
      <c r="M184" s="240"/>
      <c r="N184" s="240"/>
      <c r="O184" s="240"/>
      <c r="P184" s="240"/>
      <c r="Q184" s="240"/>
      <c r="R184" s="240"/>
      <c r="S184" s="240"/>
      <c r="T184" s="240"/>
      <c r="U184" s="240"/>
      <c r="V184" s="240"/>
      <c r="W184" s="240"/>
      <c r="X184" s="240"/>
      <c r="Y184" s="240"/>
      <c r="Z184" s="240"/>
      <c r="AA184" s="281"/>
      <c r="AB184" s="281"/>
      <c r="AC184" s="281"/>
      <c r="AD184" s="281"/>
      <c r="AE184" s="281"/>
    </row>
    <row r="185" spans="1:16105" s="190" customFormat="1">
      <c r="A185" s="48"/>
      <c r="B185" s="49"/>
      <c r="C185" s="48"/>
      <c r="D185" s="325"/>
      <c r="E185" s="187"/>
      <c r="F185" s="187"/>
      <c r="G185" s="188"/>
      <c r="H185" s="188"/>
      <c r="I185" s="188"/>
      <c r="J185" s="188"/>
      <c r="K185" s="189"/>
      <c r="L185" s="191"/>
      <c r="M185" s="240"/>
      <c r="N185" s="240"/>
      <c r="O185" s="240"/>
      <c r="P185" s="240"/>
      <c r="Q185" s="240"/>
      <c r="R185" s="240"/>
      <c r="S185" s="240"/>
      <c r="T185" s="240"/>
      <c r="U185" s="240"/>
      <c r="V185" s="240"/>
      <c r="W185" s="240"/>
      <c r="X185" s="240"/>
      <c r="Y185" s="240"/>
      <c r="Z185" s="240"/>
      <c r="AA185" s="281"/>
      <c r="AB185" s="281"/>
      <c r="AC185" s="281"/>
      <c r="AD185" s="281"/>
      <c r="AE185" s="281"/>
    </row>
    <row r="186" spans="1:16105" s="190" customFormat="1">
      <c r="A186" s="48"/>
      <c r="B186" s="49"/>
      <c r="C186" s="48"/>
      <c r="D186" s="325"/>
      <c r="E186" s="187"/>
      <c r="F186" s="187"/>
      <c r="G186" s="188"/>
      <c r="H186" s="188"/>
      <c r="I186" s="188"/>
      <c r="J186" s="188"/>
      <c r="K186" s="189"/>
      <c r="L186" s="191"/>
      <c r="M186" s="240"/>
      <c r="N186" s="240"/>
      <c r="O186" s="240"/>
      <c r="P186" s="240"/>
      <c r="Q186" s="240"/>
      <c r="R186" s="240"/>
      <c r="S186" s="240"/>
      <c r="T186" s="240"/>
      <c r="U186" s="240"/>
      <c r="V186" s="240"/>
      <c r="W186" s="240"/>
      <c r="X186" s="240"/>
      <c r="Y186" s="240"/>
      <c r="Z186" s="240"/>
      <c r="AA186" s="281"/>
      <c r="AB186" s="281"/>
      <c r="AC186" s="281"/>
      <c r="AD186" s="281"/>
      <c r="AE186" s="281"/>
    </row>
    <row r="187" spans="1:16105" s="190" customFormat="1">
      <c r="A187" s="48"/>
      <c r="B187" s="49"/>
      <c r="C187" s="48"/>
      <c r="D187" s="325"/>
      <c r="E187" s="187"/>
      <c r="F187" s="187"/>
      <c r="G187" s="188"/>
      <c r="H187" s="188"/>
      <c r="I187" s="188"/>
      <c r="J187" s="188"/>
      <c r="K187" s="189"/>
      <c r="L187" s="191"/>
      <c r="M187" s="240"/>
      <c r="N187" s="240"/>
      <c r="O187" s="240"/>
      <c r="P187" s="240"/>
      <c r="Q187" s="240"/>
      <c r="R187" s="240"/>
      <c r="S187" s="240"/>
      <c r="T187" s="240"/>
      <c r="U187" s="240"/>
      <c r="V187" s="240"/>
      <c r="W187" s="240"/>
      <c r="X187" s="240"/>
      <c r="Y187" s="240"/>
      <c r="Z187" s="240"/>
      <c r="AA187" s="281"/>
      <c r="AB187" s="281"/>
      <c r="AC187" s="281"/>
      <c r="AD187" s="281"/>
      <c r="AE187" s="281"/>
    </row>
    <row r="188" spans="1:16105" s="190" customFormat="1">
      <c r="A188" s="48"/>
      <c r="B188" s="49"/>
      <c r="C188" s="48"/>
      <c r="D188" s="325"/>
      <c r="E188" s="187"/>
      <c r="F188" s="187"/>
      <c r="G188" s="188"/>
      <c r="H188" s="188"/>
      <c r="I188" s="188"/>
      <c r="J188" s="188"/>
      <c r="K188" s="189"/>
      <c r="L188" s="191"/>
      <c r="M188" s="240"/>
      <c r="N188" s="240"/>
      <c r="O188" s="240"/>
      <c r="P188" s="240"/>
      <c r="Q188" s="240"/>
      <c r="R188" s="240"/>
      <c r="S188" s="240"/>
      <c r="T188" s="240"/>
      <c r="U188" s="240"/>
      <c r="V188" s="240"/>
      <c r="W188" s="240"/>
      <c r="X188" s="240"/>
      <c r="Y188" s="240"/>
      <c r="Z188" s="240"/>
      <c r="AA188" s="281"/>
      <c r="AB188" s="281"/>
      <c r="AC188" s="281"/>
      <c r="AD188" s="281"/>
      <c r="AE188" s="281"/>
    </row>
    <row r="189" spans="1:16105" s="190" customFormat="1">
      <c r="A189" s="48"/>
      <c r="B189" s="49"/>
      <c r="C189" s="48"/>
      <c r="D189" s="325"/>
      <c r="E189" s="187"/>
      <c r="F189" s="187"/>
      <c r="G189" s="188"/>
      <c r="H189" s="188"/>
      <c r="I189" s="188"/>
      <c r="J189" s="188"/>
      <c r="K189" s="189"/>
      <c r="L189" s="191"/>
      <c r="M189" s="240"/>
      <c r="N189" s="240"/>
      <c r="O189" s="240"/>
      <c r="P189" s="240"/>
      <c r="Q189" s="240"/>
      <c r="R189" s="240"/>
      <c r="S189" s="240"/>
      <c r="T189" s="240"/>
      <c r="U189" s="240"/>
      <c r="V189" s="240"/>
      <c r="W189" s="240"/>
      <c r="X189" s="240"/>
      <c r="Y189" s="240"/>
      <c r="Z189" s="240"/>
      <c r="AA189" s="281"/>
      <c r="AB189" s="281"/>
      <c r="AC189" s="281"/>
      <c r="AD189" s="281"/>
      <c r="AE189" s="281"/>
    </row>
    <row r="190" spans="1:16105" s="193" customFormat="1">
      <c r="A190" s="48"/>
      <c r="B190" s="49"/>
      <c r="C190" s="49"/>
      <c r="D190" s="303"/>
      <c r="E190" s="50"/>
      <c r="F190" s="50"/>
      <c r="G190" s="51"/>
      <c r="H190" s="51"/>
      <c r="I190" s="51"/>
      <c r="J190" s="51"/>
      <c r="K190" s="192"/>
      <c r="L190" s="191"/>
      <c r="M190" s="215"/>
      <c r="N190" s="215"/>
      <c r="O190" s="215"/>
      <c r="P190" s="215"/>
      <c r="Q190" s="215"/>
      <c r="R190" s="215"/>
      <c r="S190" s="215"/>
      <c r="T190" s="215"/>
      <c r="U190" s="215"/>
      <c r="V190" s="215"/>
      <c r="W190" s="215"/>
      <c r="X190" s="215"/>
      <c r="Y190" s="215"/>
      <c r="Z190" s="215"/>
      <c r="AA190" s="241"/>
      <c r="AB190" s="241"/>
      <c r="AC190" s="241"/>
      <c r="AD190" s="241"/>
      <c r="AE190" s="241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/>
      <c r="CB190" s="54"/>
      <c r="CC190" s="54"/>
      <c r="CD190" s="54"/>
      <c r="CE190" s="54"/>
      <c r="CF190" s="54"/>
      <c r="CG190" s="54"/>
      <c r="CH190" s="54"/>
      <c r="CI190" s="54"/>
      <c r="CJ190" s="54"/>
      <c r="CK190" s="54"/>
      <c r="CL190" s="54"/>
      <c r="CM190" s="54"/>
      <c r="CN190" s="54"/>
      <c r="CO190" s="54"/>
      <c r="CP190" s="54"/>
      <c r="CQ190" s="54"/>
      <c r="CR190" s="54"/>
      <c r="CS190" s="54"/>
      <c r="CT190" s="54"/>
      <c r="CU190" s="54"/>
      <c r="CV190" s="54"/>
      <c r="CW190" s="54"/>
      <c r="CX190" s="54"/>
      <c r="CY190" s="54"/>
      <c r="CZ190" s="54"/>
      <c r="DA190" s="54"/>
      <c r="DB190" s="54"/>
      <c r="DC190" s="54"/>
      <c r="DD190" s="54"/>
      <c r="DE190" s="54"/>
      <c r="DF190" s="54"/>
      <c r="DG190" s="54"/>
      <c r="DH190" s="54"/>
      <c r="DI190" s="54"/>
      <c r="DJ190" s="54"/>
      <c r="DK190" s="54"/>
      <c r="DL190" s="54"/>
      <c r="DM190" s="54"/>
      <c r="DN190" s="54"/>
      <c r="DO190" s="54"/>
      <c r="DP190" s="54"/>
      <c r="DQ190" s="54"/>
      <c r="DR190" s="54"/>
      <c r="DS190" s="54"/>
      <c r="DT190" s="54"/>
      <c r="DU190" s="54"/>
      <c r="DV190" s="54"/>
      <c r="DW190" s="54"/>
      <c r="DX190" s="54"/>
      <c r="DY190" s="54"/>
      <c r="DZ190" s="54"/>
      <c r="EA190" s="54"/>
      <c r="EB190" s="54"/>
      <c r="EC190" s="54"/>
      <c r="ED190" s="54"/>
      <c r="EE190" s="54"/>
      <c r="EF190" s="54"/>
      <c r="EG190" s="54"/>
      <c r="EH190" s="54"/>
      <c r="EI190" s="54"/>
      <c r="EJ190" s="54"/>
      <c r="EK190" s="54"/>
      <c r="EL190" s="54"/>
      <c r="EM190" s="54"/>
      <c r="EN190" s="54"/>
      <c r="EO190" s="54"/>
      <c r="EP190" s="54"/>
      <c r="EQ190" s="54"/>
      <c r="ER190" s="54"/>
      <c r="ES190" s="54"/>
      <c r="ET190" s="54"/>
      <c r="EU190" s="54"/>
      <c r="EV190" s="54"/>
      <c r="EW190" s="54"/>
      <c r="EX190" s="54"/>
      <c r="EY190" s="54"/>
      <c r="EZ190" s="54"/>
      <c r="FA190" s="54"/>
      <c r="FB190" s="54"/>
      <c r="FC190" s="54"/>
      <c r="FD190" s="54"/>
      <c r="FE190" s="54"/>
      <c r="FF190" s="54"/>
      <c r="FG190" s="54"/>
      <c r="FH190" s="54"/>
      <c r="FI190" s="54"/>
      <c r="FJ190" s="54"/>
      <c r="FK190" s="54"/>
      <c r="FL190" s="54"/>
      <c r="FM190" s="54"/>
      <c r="FN190" s="54"/>
      <c r="FO190" s="54"/>
      <c r="FP190" s="54"/>
      <c r="FQ190" s="54"/>
      <c r="FR190" s="54"/>
      <c r="FS190" s="54"/>
      <c r="FT190" s="54"/>
      <c r="FU190" s="54"/>
      <c r="FV190" s="54"/>
      <c r="FW190" s="54"/>
      <c r="FX190" s="54"/>
      <c r="FY190" s="54"/>
      <c r="FZ190" s="54"/>
      <c r="GA190" s="54"/>
      <c r="GB190" s="54"/>
      <c r="GC190" s="54"/>
      <c r="GD190" s="54"/>
      <c r="GE190" s="54"/>
      <c r="GF190" s="54"/>
      <c r="GG190" s="54"/>
      <c r="GH190" s="54"/>
      <c r="GI190" s="54"/>
      <c r="GJ190" s="54"/>
      <c r="GK190" s="54"/>
      <c r="GL190" s="54"/>
      <c r="GM190" s="54"/>
      <c r="GN190" s="54"/>
      <c r="GO190" s="54"/>
      <c r="GP190" s="54"/>
      <c r="GQ190" s="54"/>
      <c r="GR190" s="54"/>
      <c r="GS190" s="54"/>
      <c r="GT190" s="54"/>
      <c r="GU190" s="54"/>
      <c r="GV190" s="54"/>
      <c r="GW190" s="54"/>
      <c r="GX190" s="54"/>
      <c r="GY190" s="54"/>
      <c r="GZ190" s="54"/>
      <c r="HA190" s="54"/>
      <c r="HB190" s="54"/>
      <c r="HC190" s="54"/>
      <c r="HD190" s="54"/>
      <c r="HE190" s="54"/>
      <c r="HF190" s="54"/>
      <c r="HG190" s="54"/>
      <c r="HH190" s="54"/>
      <c r="HI190" s="54"/>
      <c r="HJ190" s="54"/>
      <c r="HK190" s="54"/>
      <c r="HL190" s="54"/>
      <c r="HM190" s="54"/>
      <c r="HN190" s="54"/>
      <c r="HO190" s="54"/>
      <c r="HP190" s="54"/>
      <c r="HQ190" s="54"/>
      <c r="HR190" s="54"/>
      <c r="HS190" s="54"/>
      <c r="HT190" s="54"/>
      <c r="HU190" s="54"/>
      <c r="HV190" s="54"/>
      <c r="HW190" s="54"/>
      <c r="HX190" s="54"/>
      <c r="HY190" s="54"/>
      <c r="HZ190" s="54"/>
      <c r="IA190" s="54"/>
      <c r="IB190" s="54"/>
      <c r="IC190" s="54"/>
      <c r="ID190" s="54"/>
      <c r="IE190" s="54"/>
      <c r="IF190" s="54"/>
      <c r="IG190" s="54"/>
      <c r="IH190" s="54"/>
      <c r="II190" s="54"/>
      <c r="IJ190" s="54"/>
      <c r="IK190" s="54"/>
      <c r="IL190" s="54"/>
      <c r="IM190" s="54"/>
      <c r="IN190" s="54"/>
      <c r="IO190" s="54"/>
      <c r="IP190" s="54"/>
      <c r="IQ190" s="54"/>
      <c r="IR190" s="54"/>
      <c r="IS190" s="54"/>
      <c r="IT190" s="54"/>
      <c r="IU190" s="54"/>
      <c r="IV190" s="54"/>
      <c r="IW190" s="54"/>
      <c r="IX190" s="54"/>
      <c r="IY190" s="54"/>
      <c r="IZ190" s="54"/>
      <c r="JA190" s="54"/>
      <c r="JB190" s="54"/>
      <c r="JC190" s="54"/>
      <c r="JD190" s="54"/>
      <c r="JE190" s="54"/>
      <c r="JF190" s="54"/>
      <c r="JG190" s="54"/>
      <c r="JH190" s="54"/>
      <c r="JI190" s="54"/>
      <c r="JJ190" s="54"/>
      <c r="JK190" s="54"/>
      <c r="JL190" s="54"/>
      <c r="JM190" s="54"/>
      <c r="JN190" s="54"/>
      <c r="JO190" s="54"/>
      <c r="JP190" s="54"/>
      <c r="JQ190" s="54"/>
      <c r="JR190" s="54"/>
      <c r="JS190" s="54"/>
      <c r="JT190" s="54"/>
      <c r="JU190" s="54"/>
      <c r="JV190" s="54"/>
      <c r="JW190" s="54"/>
      <c r="JX190" s="54"/>
      <c r="JY190" s="54"/>
      <c r="JZ190" s="54"/>
      <c r="KA190" s="54"/>
      <c r="KB190" s="54"/>
      <c r="KC190" s="54"/>
      <c r="KD190" s="54"/>
      <c r="KE190" s="54"/>
      <c r="KF190" s="54"/>
      <c r="KG190" s="54"/>
      <c r="KH190" s="54"/>
      <c r="KI190" s="54"/>
      <c r="KJ190" s="54"/>
      <c r="KK190" s="54"/>
      <c r="KL190" s="54"/>
      <c r="KM190" s="54"/>
      <c r="KN190" s="54"/>
      <c r="KO190" s="54"/>
      <c r="KP190" s="54"/>
      <c r="KQ190" s="54"/>
      <c r="KR190" s="54"/>
      <c r="KS190" s="54"/>
      <c r="KT190" s="54"/>
      <c r="KU190" s="54"/>
      <c r="KV190" s="54"/>
      <c r="KW190" s="54"/>
      <c r="KX190" s="54"/>
      <c r="KY190" s="54"/>
      <c r="KZ190" s="54"/>
      <c r="LA190" s="54"/>
      <c r="LB190" s="54"/>
      <c r="LC190" s="54"/>
      <c r="LD190" s="54"/>
      <c r="LE190" s="54"/>
      <c r="LF190" s="54"/>
      <c r="LG190" s="54"/>
      <c r="LH190" s="54"/>
      <c r="LI190" s="54"/>
      <c r="LJ190" s="54"/>
      <c r="LK190" s="54"/>
      <c r="LL190" s="54"/>
      <c r="LM190" s="54"/>
      <c r="LN190" s="54"/>
      <c r="LO190" s="54"/>
      <c r="LP190" s="54"/>
      <c r="LQ190" s="54"/>
      <c r="LR190" s="54"/>
      <c r="LS190" s="54"/>
      <c r="LT190" s="54"/>
      <c r="LU190" s="54"/>
      <c r="LV190" s="54"/>
      <c r="LW190" s="54"/>
      <c r="LX190" s="54"/>
      <c r="LY190" s="54"/>
      <c r="LZ190" s="54"/>
      <c r="MA190" s="54"/>
      <c r="MB190" s="54"/>
      <c r="MC190" s="54"/>
      <c r="MD190" s="54"/>
      <c r="ME190" s="54"/>
      <c r="MF190" s="54"/>
      <c r="MG190" s="54"/>
      <c r="MH190" s="54"/>
      <c r="MI190" s="54"/>
      <c r="MJ190" s="54"/>
      <c r="MK190" s="54"/>
      <c r="ML190" s="54"/>
      <c r="MM190" s="54"/>
      <c r="MN190" s="54"/>
      <c r="MO190" s="54"/>
      <c r="MP190" s="54"/>
      <c r="MQ190" s="54"/>
      <c r="MR190" s="54"/>
      <c r="MS190" s="54"/>
      <c r="MT190" s="54"/>
      <c r="MU190" s="54"/>
      <c r="MV190" s="54"/>
      <c r="MW190" s="54"/>
      <c r="MX190" s="54"/>
      <c r="MY190" s="54"/>
      <c r="MZ190" s="54"/>
      <c r="NA190" s="54"/>
      <c r="NB190" s="54"/>
      <c r="NC190" s="54"/>
      <c r="ND190" s="54"/>
      <c r="NE190" s="54"/>
      <c r="NF190" s="54"/>
      <c r="NG190" s="54"/>
      <c r="NH190" s="54"/>
      <c r="NI190" s="54"/>
      <c r="NJ190" s="54"/>
      <c r="NK190" s="54"/>
      <c r="NL190" s="54"/>
      <c r="NM190" s="54"/>
      <c r="NN190" s="54"/>
      <c r="NO190" s="54"/>
      <c r="NP190" s="54"/>
      <c r="NQ190" s="54"/>
      <c r="NR190" s="54"/>
      <c r="NS190" s="54"/>
      <c r="NT190" s="54"/>
      <c r="NU190" s="54"/>
      <c r="NV190" s="54"/>
      <c r="NW190" s="54"/>
      <c r="NX190" s="54"/>
      <c r="NY190" s="54"/>
      <c r="NZ190" s="54"/>
      <c r="OA190" s="54"/>
      <c r="OB190" s="54"/>
      <c r="OC190" s="54"/>
      <c r="OD190" s="54"/>
      <c r="OE190" s="54"/>
      <c r="OF190" s="54"/>
      <c r="OG190" s="54"/>
      <c r="OH190" s="54"/>
      <c r="OI190" s="54"/>
      <c r="OJ190" s="54"/>
      <c r="OK190" s="54"/>
      <c r="OL190" s="54"/>
      <c r="OM190" s="54"/>
      <c r="ON190" s="54"/>
      <c r="OO190" s="54"/>
      <c r="OP190" s="54"/>
      <c r="OQ190" s="54"/>
      <c r="OR190" s="54"/>
      <c r="OS190" s="54"/>
      <c r="OT190" s="54"/>
      <c r="OU190" s="54"/>
      <c r="OV190" s="54"/>
      <c r="OW190" s="54"/>
      <c r="OX190" s="54"/>
      <c r="OY190" s="54"/>
      <c r="OZ190" s="54"/>
      <c r="PA190" s="54"/>
      <c r="PB190" s="54"/>
      <c r="PC190" s="54"/>
      <c r="PD190" s="54"/>
      <c r="PE190" s="54"/>
      <c r="PF190" s="54"/>
      <c r="PG190" s="54"/>
      <c r="PH190" s="54"/>
      <c r="PI190" s="54"/>
      <c r="PJ190" s="54"/>
      <c r="PK190" s="54"/>
      <c r="PL190" s="54"/>
      <c r="PM190" s="54"/>
      <c r="PN190" s="54"/>
      <c r="PO190" s="54"/>
      <c r="PP190" s="54"/>
      <c r="PQ190" s="54"/>
      <c r="PR190" s="54"/>
      <c r="PS190" s="54"/>
      <c r="PT190" s="54"/>
      <c r="PU190" s="54"/>
      <c r="PV190" s="54"/>
      <c r="PW190" s="54"/>
      <c r="PX190" s="54"/>
      <c r="PY190" s="54"/>
      <c r="PZ190" s="54"/>
      <c r="QA190" s="54"/>
      <c r="QB190" s="54"/>
      <c r="QC190" s="54"/>
      <c r="QD190" s="54"/>
      <c r="QE190" s="54"/>
      <c r="QF190" s="54"/>
      <c r="QG190" s="54"/>
      <c r="QH190" s="54"/>
      <c r="QI190" s="54"/>
      <c r="QJ190" s="54"/>
      <c r="QK190" s="54"/>
      <c r="QL190" s="54"/>
      <c r="QM190" s="54"/>
      <c r="QN190" s="54"/>
      <c r="QO190" s="54"/>
      <c r="QP190" s="54"/>
      <c r="QQ190" s="54"/>
      <c r="QR190" s="54"/>
      <c r="QS190" s="54"/>
      <c r="QT190" s="54"/>
      <c r="QU190" s="54"/>
      <c r="QV190" s="54"/>
      <c r="QW190" s="54"/>
      <c r="QX190" s="54"/>
      <c r="QY190" s="54"/>
      <c r="QZ190" s="54"/>
      <c r="RA190" s="54"/>
      <c r="RB190" s="54"/>
      <c r="RC190" s="54"/>
      <c r="RD190" s="54"/>
      <c r="RE190" s="54"/>
      <c r="RF190" s="54"/>
      <c r="RG190" s="54"/>
      <c r="RH190" s="54"/>
      <c r="RI190" s="54"/>
      <c r="RJ190" s="54"/>
      <c r="RK190" s="54"/>
      <c r="RL190" s="54"/>
      <c r="RM190" s="54"/>
      <c r="RN190" s="54"/>
      <c r="RO190" s="54"/>
      <c r="RP190" s="54"/>
      <c r="RQ190" s="54"/>
      <c r="RR190" s="54"/>
      <c r="RS190" s="54"/>
      <c r="RT190" s="54"/>
      <c r="RU190" s="54"/>
      <c r="RV190" s="54"/>
      <c r="RW190" s="54"/>
      <c r="RX190" s="54"/>
      <c r="RY190" s="54"/>
      <c r="RZ190" s="54"/>
      <c r="SA190" s="54"/>
      <c r="SB190" s="54"/>
      <c r="SC190" s="54"/>
      <c r="SD190" s="54"/>
      <c r="SE190" s="54"/>
      <c r="SF190" s="54"/>
      <c r="SG190" s="54"/>
      <c r="SH190" s="54"/>
      <c r="SI190" s="54"/>
      <c r="SJ190" s="54"/>
      <c r="SK190" s="54"/>
      <c r="SL190" s="54"/>
      <c r="SM190" s="54"/>
      <c r="SN190" s="54"/>
      <c r="SO190" s="54"/>
      <c r="SP190" s="54"/>
      <c r="SQ190" s="54"/>
      <c r="SR190" s="54"/>
      <c r="SS190" s="54"/>
      <c r="ST190" s="54"/>
      <c r="SU190" s="54"/>
      <c r="SV190" s="54"/>
      <c r="SW190" s="54"/>
      <c r="SX190" s="54"/>
      <c r="SY190" s="54"/>
      <c r="SZ190" s="54"/>
      <c r="TA190" s="54"/>
      <c r="TB190" s="54"/>
      <c r="TC190" s="54"/>
      <c r="TD190" s="54"/>
      <c r="TE190" s="54"/>
      <c r="TF190" s="54"/>
      <c r="TG190" s="54"/>
      <c r="TH190" s="54"/>
      <c r="TI190" s="54"/>
      <c r="TJ190" s="54"/>
      <c r="TK190" s="54"/>
      <c r="TL190" s="54"/>
      <c r="TM190" s="54"/>
      <c r="TN190" s="54"/>
      <c r="TO190" s="54"/>
      <c r="TP190" s="54"/>
      <c r="TQ190" s="54"/>
      <c r="TR190" s="54"/>
      <c r="TS190" s="54"/>
      <c r="TT190" s="54"/>
      <c r="TU190" s="54"/>
      <c r="TV190" s="54"/>
      <c r="TW190" s="54"/>
      <c r="TX190" s="54"/>
      <c r="TY190" s="54"/>
      <c r="TZ190" s="54"/>
      <c r="UA190" s="54"/>
      <c r="UB190" s="54"/>
      <c r="UC190" s="54"/>
      <c r="UD190" s="54"/>
      <c r="UE190" s="54"/>
      <c r="UF190" s="54"/>
      <c r="UG190" s="54"/>
      <c r="UH190" s="54"/>
      <c r="UI190" s="54"/>
      <c r="UJ190" s="54"/>
      <c r="UK190" s="54"/>
      <c r="UL190" s="54"/>
      <c r="UM190" s="54"/>
      <c r="UN190" s="54"/>
      <c r="UO190" s="54"/>
      <c r="UP190" s="54"/>
      <c r="UQ190" s="54"/>
      <c r="UR190" s="54"/>
      <c r="US190" s="54"/>
      <c r="UT190" s="54"/>
      <c r="UU190" s="54"/>
      <c r="UV190" s="54"/>
      <c r="UW190" s="54"/>
      <c r="UX190" s="54"/>
      <c r="UY190" s="54"/>
      <c r="UZ190" s="54"/>
      <c r="VA190" s="54"/>
      <c r="VB190" s="54"/>
      <c r="VC190" s="54"/>
      <c r="VD190" s="54"/>
      <c r="VE190" s="54"/>
      <c r="VF190" s="54"/>
      <c r="VG190" s="54"/>
      <c r="VH190" s="54"/>
      <c r="VI190" s="54"/>
      <c r="VJ190" s="54"/>
      <c r="VK190" s="54"/>
      <c r="VL190" s="54"/>
      <c r="VM190" s="54"/>
      <c r="VN190" s="54"/>
      <c r="VO190" s="54"/>
      <c r="VP190" s="54"/>
      <c r="VQ190" s="54"/>
      <c r="VR190" s="54"/>
      <c r="VS190" s="54"/>
      <c r="VT190" s="54"/>
      <c r="VU190" s="54"/>
      <c r="VV190" s="54"/>
      <c r="VW190" s="54"/>
      <c r="VX190" s="54"/>
      <c r="VY190" s="54"/>
      <c r="VZ190" s="54"/>
      <c r="WA190" s="54"/>
      <c r="WB190" s="54"/>
      <c r="WC190" s="54"/>
      <c r="WD190" s="54"/>
      <c r="WE190" s="54"/>
      <c r="WF190" s="54"/>
      <c r="WG190" s="54"/>
      <c r="WH190" s="54"/>
      <c r="WI190" s="54"/>
      <c r="WJ190" s="54"/>
      <c r="WK190" s="54"/>
      <c r="WL190" s="54"/>
      <c r="WM190" s="54"/>
      <c r="WN190" s="54"/>
      <c r="WO190" s="54"/>
      <c r="WP190" s="54"/>
      <c r="WQ190" s="54"/>
      <c r="WR190" s="54"/>
      <c r="WS190" s="54"/>
      <c r="WT190" s="54"/>
      <c r="WU190" s="54"/>
      <c r="WV190" s="54"/>
      <c r="WW190" s="54"/>
      <c r="WX190" s="54"/>
      <c r="WY190" s="54"/>
      <c r="WZ190" s="54"/>
      <c r="XA190" s="54"/>
      <c r="XB190" s="54"/>
      <c r="XC190" s="54"/>
      <c r="XD190" s="54"/>
      <c r="XE190" s="54"/>
      <c r="XF190" s="54"/>
      <c r="XG190" s="54"/>
      <c r="XH190" s="54"/>
      <c r="XI190" s="54"/>
      <c r="XJ190" s="54"/>
      <c r="XK190" s="54"/>
      <c r="XL190" s="54"/>
      <c r="XM190" s="54"/>
      <c r="XN190" s="54"/>
      <c r="XO190" s="54"/>
      <c r="XP190" s="54"/>
      <c r="XQ190" s="54"/>
      <c r="XR190" s="54"/>
      <c r="XS190" s="54"/>
      <c r="XT190" s="54"/>
      <c r="XU190" s="54"/>
      <c r="XV190" s="54"/>
      <c r="XW190" s="54"/>
      <c r="XX190" s="54"/>
      <c r="XY190" s="54"/>
      <c r="XZ190" s="54"/>
      <c r="YA190" s="54"/>
      <c r="YB190" s="54"/>
      <c r="YC190" s="54"/>
      <c r="YD190" s="54"/>
      <c r="YE190" s="54"/>
      <c r="YF190" s="54"/>
      <c r="YG190" s="54"/>
      <c r="YH190" s="54"/>
      <c r="YI190" s="54"/>
      <c r="YJ190" s="54"/>
      <c r="YK190" s="54"/>
      <c r="YL190" s="54"/>
      <c r="YM190" s="54"/>
      <c r="YN190" s="54"/>
      <c r="YO190" s="54"/>
      <c r="YP190" s="54"/>
      <c r="YQ190" s="54"/>
      <c r="YR190" s="54"/>
      <c r="YS190" s="54"/>
      <c r="YT190" s="54"/>
      <c r="YU190" s="54"/>
      <c r="YV190" s="54"/>
      <c r="YW190" s="54"/>
      <c r="YX190" s="54"/>
      <c r="YY190" s="54"/>
      <c r="YZ190" s="54"/>
      <c r="ZA190" s="54"/>
      <c r="ZB190" s="54"/>
      <c r="ZC190" s="54"/>
      <c r="ZD190" s="54"/>
      <c r="ZE190" s="54"/>
      <c r="ZF190" s="54"/>
      <c r="ZG190" s="54"/>
      <c r="ZH190" s="54"/>
      <c r="ZI190" s="54"/>
      <c r="ZJ190" s="54"/>
      <c r="ZK190" s="54"/>
      <c r="ZL190" s="54"/>
      <c r="ZM190" s="54"/>
      <c r="ZN190" s="54"/>
      <c r="ZO190" s="54"/>
      <c r="ZP190" s="54"/>
      <c r="ZQ190" s="54"/>
      <c r="ZR190" s="54"/>
      <c r="ZS190" s="54"/>
      <c r="ZT190" s="54"/>
      <c r="ZU190" s="54"/>
      <c r="ZV190" s="54"/>
      <c r="ZW190" s="54"/>
      <c r="ZX190" s="54"/>
      <c r="ZY190" s="54"/>
      <c r="ZZ190" s="54"/>
      <c r="AAA190" s="54"/>
      <c r="AAB190" s="54"/>
      <c r="AAC190" s="54"/>
      <c r="AAD190" s="54"/>
      <c r="AAE190" s="54"/>
      <c r="AAF190" s="54"/>
      <c r="AAG190" s="54"/>
      <c r="AAH190" s="54"/>
      <c r="AAI190" s="54"/>
      <c r="AAJ190" s="54"/>
      <c r="AAK190" s="54"/>
      <c r="AAL190" s="54"/>
      <c r="AAM190" s="54"/>
      <c r="AAN190" s="54"/>
      <c r="AAO190" s="54"/>
      <c r="AAP190" s="54"/>
      <c r="AAQ190" s="54"/>
      <c r="AAR190" s="54"/>
      <c r="AAS190" s="54"/>
      <c r="AAT190" s="54"/>
      <c r="AAU190" s="54"/>
      <c r="AAV190" s="54"/>
      <c r="AAW190" s="54"/>
      <c r="AAX190" s="54"/>
      <c r="AAY190" s="54"/>
      <c r="AAZ190" s="54"/>
      <c r="ABA190" s="54"/>
      <c r="ABB190" s="54"/>
      <c r="ABC190" s="54"/>
      <c r="ABD190" s="54"/>
      <c r="ABE190" s="54"/>
      <c r="ABF190" s="54"/>
      <c r="ABG190" s="54"/>
      <c r="ABH190" s="54"/>
      <c r="ABI190" s="54"/>
      <c r="ABJ190" s="54"/>
      <c r="ABK190" s="54"/>
      <c r="ABL190" s="54"/>
      <c r="ABM190" s="54"/>
      <c r="ABN190" s="54"/>
      <c r="ABO190" s="54"/>
      <c r="ABP190" s="54"/>
      <c r="ABQ190" s="54"/>
      <c r="ABR190" s="54"/>
      <c r="ABS190" s="54"/>
      <c r="ABT190" s="54"/>
      <c r="ABU190" s="54"/>
      <c r="ABV190" s="54"/>
      <c r="ABW190" s="54"/>
      <c r="ABX190" s="54"/>
      <c r="ABY190" s="54"/>
      <c r="ABZ190" s="54"/>
      <c r="ACA190" s="54"/>
      <c r="ACB190" s="54"/>
      <c r="ACC190" s="54"/>
      <c r="ACD190" s="54"/>
      <c r="ACE190" s="54"/>
      <c r="ACF190" s="54"/>
      <c r="ACG190" s="54"/>
      <c r="ACH190" s="54"/>
      <c r="ACI190" s="54"/>
      <c r="ACJ190" s="54"/>
      <c r="ACK190" s="54"/>
      <c r="ACL190" s="54"/>
      <c r="ACM190" s="54"/>
      <c r="ACN190" s="54"/>
      <c r="ACO190" s="54"/>
      <c r="ACP190" s="54"/>
      <c r="ACQ190" s="54"/>
      <c r="ACR190" s="54"/>
      <c r="ACS190" s="54"/>
      <c r="ACT190" s="54"/>
      <c r="ACU190" s="54"/>
      <c r="ACV190" s="54"/>
      <c r="ACW190" s="54"/>
      <c r="ACX190" s="54"/>
      <c r="ACY190" s="54"/>
      <c r="ACZ190" s="54"/>
      <c r="ADA190" s="54"/>
      <c r="ADB190" s="54"/>
      <c r="ADC190" s="54"/>
      <c r="ADD190" s="54"/>
      <c r="ADE190" s="54"/>
      <c r="ADF190" s="54"/>
      <c r="ADG190" s="54"/>
      <c r="ADH190" s="54"/>
      <c r="ADI190" s="54"/>
      <c r="ADJ190" s="54"/>
      <c r="ADK190" s="54"/>
      <c r="ADL190" s="54"/>
      <c r="ADM190" s="54"/>
      <c r="ADN190" s="54"/>
      <c r="ADO190" s="54"/>
      <c r="ADP190" s="54"/>
      <c r="ADQ190" s="54"/>
      <c r="ADR190" s="54"/>
      <c r="ADS190" s="54"/>
      <c r="ADT190" s="54"/>
      <c r="ADU190" s="54"/>
      <c r="ADV190" s="54"/>
      <c r="ADW190" s="54"/>
      <c r="ADX190" s="54"/>
      <c r="ADY190" s="54"/>
      <c r="ADZ190" s="54"/>
      <c r="AEA190" s="54"/>
      <c r="AEB190" s="54"/>
      <c r="AEC190" s="54"/>
      <c r="AED190" s="54"/>
      <c r="AEE190" s="54"/>
      <c r="AEF190" s="54"/>
      <c r="AEG190" s="54"/>
      <c r="AEH190" s="54"/>
      <c r="AEI190" s="54"/>
      <c r="AEJ190" s="54"/>
      <c r="AEK190" s="54"/>
      <c r="AEL190" s="54"/>
      <c r="AEM190" s="54"/>
      <c r="AEN190" s="54"/>
      <c r="AEO190" s="54"/>
      <c r="AEP190" s="54"/>
      <c r="AEQ190" s="54"/>
      <c r="AER190" s="54"/>
      <c r="AES190" s="54"/>
      <c r="AET190" s="54"/>
      <c r="AEU190" s="54"/>
      <c r="AEV190" s="54"/>
      <c r="AEW190" s="54"/>
      <c r="AEX190" s="54"/>
      <c r="AEY190" s="54"/>
      <c r="AEZ190" s="54"/>
      <c r="AFA190" s="54"/>
      <c r="AFB190" s="54"/>
      <c r="AFC190" s="54"/>
      <c r="AFD190" s="54"/>
      <c r="AFE190" s="54"/>
      <c r="AFF190" s="54"/>
      <c r="AFG190" s="54"/>
      <c r="AFH190" s="54"/>
      <c r="AFI190" s="54"/>
      <c r="AFJ190" s="54"/>
      <c r="AFK190" s="54"/>
      <c r="AFL190" s="54"/>
      <c r="AFM190" s="54"/>
      <c r="AFN190" s="54"/>
      <c r="AFO190" s="54"/>
      <c r="AFP190" s="54"/>
      <c r="AFQ190" s="54"/>
      <c r="AFR190" s="54"/>
      <c r="AFS190" s="54"/>
      <c r="AFT190" s="54"/>
      <c r="AFU190" s="54"/>
      <c r="AFV190" s="54"/>
      <c r="AFW190" s="54"/>
      <c r="AFX190" s="54"/>
      <c r="AFY190" s="54"/>
      <c r="AFZ190" s="54"/>
      <c r="AGA190" s="54"/>
      <c r="AGB190" s="54"/>
      <c r="AGC190" s="54"/>
      <c r="AGD190" s="54"/>
      <c r="AGE190" s="54"/>
      <c r="AGF190" s="54"/>
      <c r="AGG190" s="54"/>
      <c r="AGH190" s="54"/>
      <c r="AGI190" s="54"/>
      <c r="AGJ190" s="54"/>
      <c r="AGK190" s="54"/>
      <c r="AGL190" s="54"/>
      <c r="AGM190" s="54"/>
      <c r="AGN190" s="54"/>
      <c r="AGO190" s="54"/>
      <c r="AGP190" s="54"/>
      <c r="AGQ190" s="54"/>
      <c r="AGR190" s="54"/>
      <c r="AGS190" s="54"/>
      <c r="AGT190" s="54"/>
      <c r="AGU190" s="54"/>
      <c r="AGV190" s="54"/>
      <c r="AGW190" s="54"/>
      <c r="AGX190" s="54"/>
      <c r="AGY190" s="54"/>
      <c r="AGZ190" s="54"/>
      <c r="AHA190" s="54"/>
      <c r="AHB190" s="54"/>
      <c r="AHC190" s="54"/>
      <c r="AHD190" s="54"/>
      <c r="AHE190" s="54"/>
      <c r="AHF190" s="54"/>
      <c r="AHG190" s="54"/>
      <c r="AHH190" s="54"/>
      <c r="AHI190" s="54"/>
      <c r="AHJ190" s="54"/>
      <c r="AHK190" s="54"/>
      <c r="AHL190" s="54"/>
      <c r="AHM190" s="54"/>
      <c r="AHN190" s="54"/>
      <c r="AHO190" s="54"/>
      <c r="AHP190" s="54"/>
      <c r="AHQ190" s="54"/>
      <c r="AHR190" s="54"/>
      <c r="AHS190" s="54"/>
      <c r="AHT190" s="54"/>
      <c r="AHU190" s="54"/>
      <c r="AHV190" s="54"/>
      <c r="AHW190" s="54"/>
      <c r="AHX190" s="54"/>
      <c r="AHY190" s="54"/>
      <c r="AHZ190" s="54"/>
      <c r="AIA190" s="54"/>
      <c r="AIB190" s="54"/>
      <c r="AIC190" s="54"/>
      <c r="AID190" s="54"/>
      <c r="AIE190" s="54"/>
      <c r="AIF190" s="54"/>
      <c r="AIG190" s="54"/>
      <c r="AIH190" s="54"/>
      <c r="AII190" s="54"/>
      <c r="AIJ190" s="54"/>
      <c r="AIK190" s="54"/>
      <c r="AIL190" s="54"/>
      <c r="AIM190" s="54"/>
      <c r="AIN190" s="54"/>
      <c r="AIO190" s="54"/>
      <c r="AIP190" s="54"/>
      <c r="AIQ190" s="54"/>
      <c r="AIR190" s="54"/>
      <c r="AIS190" s="54"/>
      <c r="AIT190" s="54"/>
      <c r="AIU190" s="54"/>
      <c r="AIV190" s="54"/>
      <c r="AIW190" s="54"/>
      <c r="AIX190" s="54"/>
      <c r="AIY190" s="54"/>
      <c r="AIZ190" s="54"/>
      <c r="AJA190" s="54"/>
      <c r="AJB190" s="54"/>
      <c r="AJC190" s="54"/>
      <c r="AJD190" s="54"/>
      <c r="AJE190" s="54"/>
      <c r="AJF190" s="54"/>
      <c r="AJG190" s="54"/>
      <c r="AJH190" s="54"/>
      <c r="AJI190" s="54"/>
      <c r="AJJ190" s="54"/>
      <c r="AJK190" s="54"/>
      <c r="AJL190" s="54"/>
      <c r="AJM190" s="54"/>
      <c r="AJN190" s="54"/>
      <c r="AJO190" s="54"/>
      <c r="AJP190" s="54"/>
      <c r="AJQ190" s="54"/>
      <c r="AJR190" s="54"/>
      <c r="AJS190" s="54"/>
      <c r="AJT190" s="54"/>
      <c r="AJU190" s="54"/>
      <c r="AJV190" s="54"/>
      <c r="AJW190" s="54"/>
      <c r="AJX190" s="54"/>
      <c r="AJY190" s="54"/>
      <c r="AJZ190" s="54"/>
      <c r="AKA190" s="54"/>
      <c r="AKB190" s="54"/>
      <c r="AKC190" s="54"/>
      <c r="AKD190" s="54"/>
      <c r="AKE190" s="54"/>
      <c r="AKF190" s="54"/>
      <c r="AKG190" s="54"/>
      <c r="AKH190" s="54"/>
      <c r="AKI190" s="54"/>
      <c r="AKJ190" s="54"/>
      <c r="AKK190" s="54"/>
      <c r="AKL190" s="54"/>
      <c r="AKM190" s="54"/>
      <c r="AKN190" s="54"/>
      <c r="AKO190" s="54"/>
      <c r="AKP190" s="54"/>
      <c r="AKQ190" s="54"/>
      <c r="AKR190" s="54"/>
      <c r="AKS190" s="54"/>
      <c r="AKT190" s="54"/>
      <c r="AKU190" s="54"/>
      <c r="AKV190" s="54"/>
      <c r="AKW190" s="54"/>
      <c r="AKX190" s="54"/>
      <c r="AKY190" s="54"/>
      <c r="AKZ190" s="54"/>
      <c r="ALA190" s="54"/>
      <c r="ALB190" s="54"/>
      <c r="ALC190" s="54"/>
      <c r="ALD190" s="54"/>
      <c r="ALE190" s="54"/>
      <c r="ALF190" s="54"/>
      <c r="ALG190" s="54"/>
      <c r="ALH190" s="54"/>
      <c r="ALI190" s="54"/>
      <c r="ALJ190" s="54"/>
      <c r="ALK190" s="54"/>
      <c r="ALL190" s="54"/>
      <c r="ALM190" s="54"/>
      <c r="ALN190" s="54"/>
      <c r="ALO190" s="54"/>
      <c r="ALP190" s="54"/>
      <c r="ALQ190" s="54"/>
      <c r="ALR190" s="54"/>
      <c r="ALS190" s="54"/>
      <c r="ALT190" s="54"/>
      <c r="ALU190" s="54"/>
      <c r="ALV190" s="54"/>
      <c r="ALW190" s="54"/>
      <c r="ALX190" s="54"/>
      <c r="ALY190" s="54"/>
      <c r="ALZ190" s="54"/>
      <c r="AMA190" s="54"/>
      <c r="AMB190" s="54"/>
      <c r="AMC190" s="54"/>
      <c r="AMD190" s="54"/>
      <c r="AME190" s="54"/>
      <c r="AMF190" s="54"/>
      <c r="AMG190" s="54"/>
      <c r="AMH190" s="54"/>
      <c r="AMI190" s="54"/>
      <c r="AMJ190" s="54"/>
      <c r="AMK190" s="54"/>
      <c r="AML190" s="54"/>
      <c r="AMM190" s="54"/>
      <c r="AMN190" s="54"/>
      <c r="AMO190" s="54"/>
      <c r="AMP190" s="54"/>
      <c r="AMQ190" s="54"/>
      <c r="AMR190" s="54"/>
      <c r="AMS190" s="54"/>
      <c r="AMT190" s="54"/>
      <c r="AMU190" s="54"/>
      <c r="AMV190" s="54"/>
      <c r="AMW190" s="54"/>
      <c r="AMX190" s="54"/>
      <c r="AMY190" s="54"/>
      <c r="AMZ190" s="54"/>
      <c r="ANA190" s="54"/>
      <c r="ANB190" s="54"/>
      <c r="ANC190" s="54"/>
      <c r="AND190" s="54"/>
      <c r="ANE190" s="54"/>
      <c r="ANF190" s="54"/>
      <c r="ANG190" s="54"/>
      <c r="ANH190" s="54"/>
      <c r="ANI190" s="54"/>
      <c r="ANJ190" s="54"/>
      <c r="ANK190" s="54"/>
      <c r="ANL190" s="54"/>
      <c r="ANM190" s="54"/>
      <c r="ANN190" s="54"/>
      <c r="ANO190" s="54"/>
      <c r="ANP190" s="54"/>
      <c r="ANQ190" s="54"/>
      <c r="ANR190" s="54"/>
      <c r="ANS190" s="54"/>
      <c r="ANT190" s="54"/>
      <c r="ANU190" s="54"/>
      <c r="ANV190" s="54"/>
      <c r="ANW190" s="54"/>
      <c r="ANX190" s="54"/>
      <c r="ANY190" s="54"/>
      <c r="ANZ190" s="54"/>
      <c r="AOA190" s="54"/>
      <c r="AOB190" s="54"/>
      <c r="AOC190" s="54"/>
      <c r="AOD190" s="54"/>
      <c r="AOE190" s="54"/>
      <c r="AOF190" s="54"/>
      <c r="AOG190" s="54"/>
      <c r="AOH190" s="54"/>
      <c r="AOI190" s="54"/>
      <c r="AOJ190" s="54"/>
      <c r="AOK190" s="54"/>
      <c r="AOL190" s="54"/>
      <c r="AOM190" s="54"/>
      <c r="AON190" s="54"/>
      <c r="AOO190" s="54"/>
      <c r="AOP190" s="54"/>
      <c r="AOQ190" s="54"/>
      <c r="AOR190" s="54"/>
      <c r="AOS190" s="54"/>
      <c r="AOT190" s="54"/>
      <c r="AOU190" s="54"/>
      <c r="AOV190" s="54"/>
      <c r="AOW190" s="54"/>
      <c r="AOX190" s="54"/>
      <c r="AOY190" s="54"/>
      <c r="AOZ190" s="54"/>
      <c r="APA190" s="54"/>
      <c r="APB190" s="54"/>
      <c r="APC190" s="54"/>
      <c r="APD190" s="54"/>
      <c r="APE190" s="54"/>
      <c r="APF190" s="54"/>
      <c r="APG190" s="54"/>
      <c r="APH190" s="54"/>
      <c r="API190" s="54"/>
      <c r="APJ190" s="54"/>
      <c r="APK190" s="54"/>
      <c r="APL190" s="54"/>
      <c r="APM190" s="54"/>
      <c r="APN190" s="54"/>
      <c r="APO190" s="54"/>
      <c r="APP190" s="54"/>
      <c r="APQ190" s="54"/>
      <c r="APR190" s="54"/>
      <c r="APS190" s="54"/>
      <c r="APT190" s="54"/>
      <c r="APU190" s="54"/>
      <c r="APV190" s="54"/>
      <c r="APW190" s="54"/>
      <c r="APX190" s="54"/>
      <c r="APY190" s="54"/>
      <c r="APZ190" s="54"/>
      <c r="AQA190" s="54"/>
      <c r="AQB190" s="54"/>
      <c r="AQC190" s="54"/>
      <c r="AQD190" s="54"/>
      <c r="AQE190" s="54"/>
      <c r="AQF190" s="54"/>
      <c r="AQG190" s="54"/>
      <c r="AQH190" s="54"/>
      <c r="AQI190" s="54"/>
      <c r="AQJ190" s="54"/>
      <c r="AQK190" s="54"/>
      <c r="AQL190" s="54"/>
      <c r="AQM190" s="54"/>
      <c r="AQN190" s="54"/>
      <c r="AQO190" s="54"/>
      <c r="AQP190" s="54"/>
      <c r="AQQ190" s="54"/>
      <c r="AQR190" s="54"/>
      <c r="AQS190" s="54"/>
      <c r="AQT190" s="54"/>
      <c r="AQU190" s="54"/>
      <c r="AQV190" s="54"/>
      <c r="AQW190" s="54"/>
      <c r="AQX190" s="54"/>
      <c r="AQY190" s="54"/>
      <c r="AQZ190" s="54"/>
      <c r="ARA190" s="54"/>
      <c r="ARB190" s="54"/>
      <c r="ARC190" s="54"/>
      <c r="ARD190" s="54"/>
      <c r="ARE190" s="54"/>
      <c r="ARF190" s="54"/>
      <c r="ARG190" s="54"/>
      <c r="ARH190" s="54"/>
      <c r="ARI190" s="54"/>
      <c r="ARJ190" s="54"/>
      <c r="ARK190" s="54"/>
      <c r="ARL190" s="54"/>
      <c r="ARM190" s="54"/>
      <c r="ARN190" s="54"/>
      <c r="ARO190" s="54"/>
      <c r="ARP190" s="54"/>
      <c r="ARQ190" s="54"/>
      <c r="ARR190" s="54"/>
      <c r="ARS190" s="54"/>
      <c r="ART190" s="54"/>
      <c r="ARU190" s="54"/>
      <c r="ARV190" s="54"/>
      <c r="ARW190" s="54"/>
      <c r="ARX190" s="54"/>
      <c r="ARY190" s="54"/>
      <c r="ARZ190" s="54"/>
      <c r="ASA190" s="54"/>
      <c r="ASB190" s="54"/>
      <c r="ASC190" s="54"/>
      <c r="ASD190" s="54"/>
      <c r="ASE190" s="54"/>
      <c r="ASF190" s="54"/>
      <c r="ASG190" s="54"/>
      <c r="ASH190" s="54"/>
      <c r="ASI190" s="54"/>
      <c r="ASJ190" s="54"/>
      <c r="ASK190" s="54"/>
      <c r="ASL190" s="54"/>
      <c r="ASM190" s="54"/>
      <c r="ASN190" s="54"/>
      <c r="ASO190" s="54"/>
      <c r="ASP190" s="54"/>
      <c r="ASQ190" s="54"/>
      <c r="ASR190" s="54"/>
      <c r="ASS190" s="54"/>
      <c r="AST190" s="54"/>
      <c r="ASU190" s="54"/>
      <c r="ASV190" s="54"/>
      <c r="ASW190" s="54"/>
      <c r="ASX190" s="54"/>
      <c r="ASY190" s="54"/>
      <c r="ASZ190" s="54"/>
      <c r="ATA190" s="54"/>
      <c r="ATB190" s="54"/>
      <c r="ATC190" s="54"/>
      <c r="ATD190" s="54"/>
      <c r="ATE190" s="54"/>
      <c r="ATF190" s="54"/>
      <c r="ATG190" s="54"/>
      <c r="ATH190" s="54"/>
      <c r="ATI190" s="54"/>
      <c r="ATJ190" s="54"/>
      <c r="ATK190" s="54"/>
      <c r="ATL190" s="54"/>
      <c r="ATM190" s="54"/>
      <c r="ATN190" s="54"/>
      <c r="ATO190" s="54"/>
      <c r="ATP190" s="54"/>
      <c r="ATQ190" s="54"/>
      <c r="ATR190" s="54"/>
      <c r="ATS190" s="54"/>
      <c r="ATT190" s="54"/>
      <c r="ATU190" s="54"/>
      <c r="ATV190" s="54"/>
      <c r="ATW190" s="54"/>
      <c r="ATX190" s="54"/>
      <c r="ATY190" s="54"/>
      <c r="ATZ190" s="54"/>
      <c r="AUA190" s="54"/>
      <c r="AUB190" s="54"/>
      <c r="AUC190" s="54"/>
      <c r="AUD190" s="54"/>
      <c r="AUE190" s="54"/>
      <c r="AUF190" s="54"/>
      <c r="AUG190" s="54"/>
      <c r="AUH190" s="54"/>
      <c r="AUI190" s="54"/>
      <c r="AUJ190" s="54"/>
      <c r="AUK190" s="54"/>
      <c r="AUL190" s="54"/>
      <c r="AUM190" s="54"/>
      <c r="AUN190" s="54"/>
      <c r="AUO190" s="54"/>
      <c r="AUP190" s="54"/>
      <c r="AUQ190" s="54"/>
      <c r="AUR190" s="54"/>
      <c r="AUS190" s="54"/>
      <c r="AUT190" s="54"/>
      <c r="AUU190" s="54"/>
      <c r="AUV190" s="54"/>
      <c r="AUW190" s="54"/>
      <c r="AUX190" s="54"/>
      <c r="AUY190" s="54"/>
      <c r="AUZ190" s="54"/>
      <c r="AVA190" s="54"/>
      <c r="AVB190" s="54"/>
      <c r="AVC190" s="54"/>
      <c r="AVD190" s="54"/>
      <c r="AVE190" s="54"/>
      <c r="AVF190" s="54"/>
      <c r="AVG190" s="54"/>
      <c r="AVH190" s="54"/>
      <c r="AVI190" s="54"/>
      <c r="AVJ190" s="54"/>
      <c r="AVK190" s="54"/>
      <c r="AVL190" s="54"/>
      <c r="AVM190" s="54"/>
      <c r="AVN190" s="54"/>
      <c r="AVO190" s="54"/>
      <c r="AVP190" s="54"/>
      <c r="AVQ190" s="54"/>
      <c r="AVR190" s="54"/>
      <c r="AVS190" s="54"/>
      <c r="AVT190" s="54"/>
      <c r="AVU190" s="54"/>
      <c r="AVV190" s="54"/>
      <c r="AVW190" s="54"/>
      <c r="AVX190" s="54"/>
      <c r="AVY190" s="54"/>
      <c r="AVZ190" s="54"/>
      <c r="AWA190" s="54"/>
      <c r="AWB190" s="54"/>
      <c r="AWC190" s="54"/>
      <c r="AWD190" s="54"/>
      <c r="AWE190" s="54"/>
      <c r="AWF190" s="54"/>
      <c r="AWG190" s="54"/>
      <c r="AWH190" s="54"/>
      <c r="AWI190" s="54"/>
      <c r="AWJ190" s="54"/>
      <c r="AWK190" s="54"/>
      <c r="AWL190" s="54"/>
      <c r="AWM190" s="54"/>
      <c r="AWN190" s="54"/>
      <c r="AWO190" s="54"/>
      <c r="AWP190" s="54"/>
      <c r="AWQ190" s="54"/>
      <c r="AWR190" s="54"/>
      <c r="AWS190" s="54"/>
      <c r="AWT190" s="54"/>
      <c r="AWU190" s="54"/>
      <c r="AWV190" s="54"/>
      <c r="AWW190" s="54"/>
      <c r="AWX190" s="54"/>
      <c r="AWY190" s="54"/>
      <c r="AWZ190" s="54"/>
      <c r="AXA190" s="54"/>
      <c r="AXB190" s="54"/>
      <c r="AXC190" s="54"/>
      <c r="AXD190" s="54"/>
      <c r="AXE190" s="54"/>
      <c r="AXF190" s="54"/>
      <c r="AXG190" s="54"/>
      <c r="AXH190" s="54"/>
      <c r="AXI190" s="54"/>
      <c r="AXJ190" s="54"/>
      <c r="AXK190" s="54"/>
      <c r="AXL190" s="54"/>
      <c r="AXM190" s="54"/>
      <c r="AXN190" s="54"/>
      <c r="AXO190" s="54"/>
      <c r="AXP190" s="54"/>
      <c r="AXQ190" s="54"/>
      <c r="AXR190" s="54"/>
      <c r="AXS190" s="54"/>
      <c r="AXT190" s="54"/>
      <c r="AXU190" s="54"/>
      <c r="AXV190" s="54"/>
      <c r="AXW190" s="54"/>
      <c r="AXX190" s="54"/>
      <c r="AXY190" s="54"/>
      <c r="AXZ190" s="54"/>
      <c r="AYA190" s="54"/>
      <c r="AYB190" s="54"/>
      <c r="AYC190" s="54"/>
      <c r="AYD190" s="54"/>
      <c r="AYE190" s="54"/>
      <c r="AYF190" s="54"/>
      <c r="AYG190" s="54"/>
      <c r="AYH190" s="54"/>
      <c r="AYI190" s="54"/>
      <c r="AYJ190" s="54"/>
      <c r="AYK190" s="54"/>
      <c r="AYL190" s="54"/>
      <c r="AYM190" s="54"/>
      <c r="AYN190" s="54"/>
      <c r="AYO190" s="54"/>
      <c r="AYP190" s="54"/>
      <c r="AYQ190" s="54"/>
      <c r="AYR190" s="54"/>
      <c r="AYS190" s="54"/>
      <c r="AYT190" s="54"/>
      <c r="AYU190" s="54"/>
      <c r="AYV190" s="54"/>
      <c r="AYW190" s="54"/>
      <c r="AYX190" s="54"/>
      <c r="AYY190" s="54"/>
      <c r="AYZ190" s="54"/>
      <c r="AZA190" s="54"/>
      <c r="AZB190" s="54"/>
      <c r="AZC190" s="54"/>
      <c r="AZD190" s="54"/>
      <c r="AZE190" s="54"/>
      <c r="AZF190" s="54"/>
      <c r="AZG190" s="54"/>
      <c r="AZH190" s="54"/>
      <c r="AZI190" s="54"/>
      <c r="AZJ190" s="54"/>
      <c r="AZK190" s="54"/>
      <c r="AZL190" s="54"/>
      <c r="AZM190" s="54"/>
      <c r="AZN190" s="54"/>
      <c r="AZO190" s="54"/>
      <c r="AZP190" s="54"/>
      <c r="AZQ190" s="54"/>
      <c r="AZR190" s="54"/>
      <c r="AZS190" s="54"/>
      <c r="AZT190" s="54"/>
      <c r="AZU190" s="54"/>
      <c r="AZV190" s="54"/>
      <c r="AZW190" s="54"/>
      <c r="AZX190" s="54"/>
      <c r="AZY190" s="54"/>
      <c r="AZZ190" s="54"/>
      <c r="BAA190" s="54"/>
      <c r="BAB190" s="54"/>
      <c r="BAC190" s="54"/>
      <c r="BAD190" s="54"/>
      <c r="BAE190" s="54"/>
      <c r="BAF190" s="54"/>
      <c r="BAG190" s="54"/>
      <c r="BAH190" s="54"/>
      <c r="BAI190" s="54"/>
      <c r="BAJ190" s="54"/>
      <c r="BAK190" s="54"/>
      <c r="BAL190" s="54"/>
      <c r="BAM190" s="54"/>
      <c r="BAN190" s="54"/>
      <c r="BAO190" s="54"/>
      <c r="BAP190" s="54"/>
      <c r="BAQ190" s="54"/>
      <c r="BAR190" s="54"/>
      <c r="BAS190" s="54"/>
      <c r="BAT190" s="54"/>
      <c r="BAU190" s="54"/>
      <c r="BAV190" s="54"/>
      <c r="BAW190" s="54"/>
      <c r="BAX190" s="54"/>
      <c r="BAY190" s="54"/>
      <c r="BAZ190" s="54"/>
      <c r="BBA190" s="54"/>
      <c r="BBB190" s="54"/>
      <c r="BBC190" s="54"/>
      <c r="BBD190" s="54"/>
      <c r="BBE190" s="54"/>
      <c r="BBF190" s="54"/>
      <c r="BBG190" s="54"/>
      <c r="BBH190" s="54"/>
      <c r="BBI190" s="54"/>
      <c r="BBJ190" s="54"/>
      <c r="BBK190" s="54"/>
      <c r="BBL190" s="54"/>
      <c r="BBM190" s="54"/>
      <c r="BBN190" s="54"/>
      <c r="BBO190" s="54"/>
      <c r="BBP190" s="54"/>
      <c r="BBQ190" s="54"/>
      <c r="BBR190" s="54"/>
      <c r="BBS190" s="54"/>
      <c r="BBT190" s="54"/>
      <c r="BBU190" s="54"/>
      <c r="BBV190" s="54"/>
      <c r="BBW190" s="54"/>
      <c r="BBX190" s="54"/>
      <c r="BBY190" s="54"/>
      <c r="BBZ190" s="54"/>
      <c r="BCA190" s="54"/>
      <c r="BCB190" s="54"/>
      <c r="BCC190" s="54"/>
      <c r="BCD190" s="54"/>
      <c r="BCE190" s="54"/>
      <c r="BCF190" s="54"/>
      <c r="BCG190" s="54"/>
      <c r="BCH190" s="54"/>
      <c r="BCI190" s="54"/>
      <c r="BCJ190" s="54"/>
      <c r="BCK190" s="54"/>
      <c r="BCL190" s="54"/>
      <c r="BCM190" s="54"/>
      <c r="BCN190" s="54"/>
      <c r="BCO190" s="54"/>
      <c r="BCP190" s="54"/>
      <c r="BCQ190" s="54"/>
      <c r="BCR190" s="54"/>
      <c r="BCS190" s="54"/>
      <c r="BCT190" s="54"/>
      <c r="BCU190" s="54"/>
      <c r="BCV190" s="54"/>
      <c r="BCW190" s="54"/>
      <c r="BCX190" s="54"/>
      <c r="BCY190" s="54"/>
      <c r="BCZ190" s="54"/>
      <c r="BDA190" s="54"/>
      <c r="BDB190" s="54"/>
      <c r="BDC190" s="54"/>
      <c r="BDD190" s="54"/>
      <c r="BDE190" s="54"/>
      <c r="BDF190" s="54"/>
      <c r="BDG190" s="54"/>
      <c r="BDH190" s="54"/>
      <c r="BDI190" s="54"/>
      <c r="BDJ190" s="54"/>
      <c r="BDK190" s="54"/>
      <c r="BDL190" s="54"/>
      <c r="BDM190" s="54"/>
      <c r="BDN190" s="54"/>
      <c r="BDO190" s="54"/>
      <c r="BDP190" s="54"/>
      <c r="BDQ190" s="54"/>
      <c r="BDR190" s="54"/>
      <c r="BDS190" s="54"/>
      <c r="BDT190" s="54"/>
      <c r="BDU190" s="54"/>
      <c r="BDV190" s="54"/>
      <c r="BDW190" s="54"/>
      <c r="BDX190" s="54"/>
      <c r="BDY190" s="54"/>
      <c r="BDZ190" s="54"/>
      <c r="BEA190" s="54"/>
      <c r="BEB190" s="54"/>
      <c r="BEC190" s="54"/>
      <c r="BED190" s="54"/>
      <c r="BEE190" s="54"/>
      <c r="BEF190" s="54"/>
      <c r="BEG190" s="54"/>
      <c r="BEH190" s="54"/>
      <c r="BEI190" s="54"/>
      <c r="BEJ190" s="54"/>
      <c r="BEK190" s="54"/>
      <c r="BEL190" s="54"/>
      <c r="BEM190" s="54"/>
      <c r="BEN190" s="54"/>
      <c r="BEO190" s="54"/>
      <c r="BEP190" s="54"/>
      <c r="BEQ190" s="54"/>
      <c r="BER190" s="54"/>
      <c r="BES190" s="54"/>
      <c r="BET190" s="54"/>
      <c r="BEU190" s="54"/>
      <c r="BEV190" s="54"/>
      <c r="BEW190" s="54"/>
      <c r="BEX190" s="54"/>
      <c r="BEY190" s="54"/>
      <c r="BEZ190" s="54"/>
      <c r="BFA190" s="54"/>
      <c r="BFB190" s="54"/>
      <c r="BFC190" s="54"/>
      <c r="BFD190" s="54"/>
      <c r="BFE190" s="54"/>
      <c r="BFF190" s="54"/>
      <c r="BFG190" s="54"/>
      <c r="BFH190" s="54"/>
      <c r="BFI190" s="54"/>
      <c r="BFJ190" s="54"/>
      <c r="BFK190" s="54"/>
      <c r="BFL190" s="54"/>
      <c r="BFM190" s="54"/>
      <c r="BFN190" s="54"/>
      <c r="BFO190" s="54"/>
      <c r="BFP190" s="54"/>
      <c r="BFQ190" s="54"/>
      <c r="BFR190" s="54"/>
      <c r="BFS190" s="54"/>
      <c r="BFT190" s="54"/>
      <c r="BFU190" s="54"/>
      <c r="BFV190" s="54"/>
      <c r="BFW190" s="54"/>
      <c r="BFX190" s="54"/>
      <c r="BFY190" s="54"/>
      <c r="BFZ190" s="54"/>
      <c r="BGA190" s="54"/>
      <c r="BGB190" s="54"/>
      <c r="BGC190" s="54"/>
      <c r="BGD190" s="54"/>
      <c r="BGE190" s="54"/>
      <c r="BGF190" s="54"/>
      <c r="BGG190" s="54"/>
      <c r="BGH190" s="54"/>
      <c r="BGI190" s="54"/>
      <c r="BGJ190" s="54"/>
      <c r="BGK190" s="54"/>
      <c r="BGL190" s="54"/>
      <c r="BGM190" s="54"/>
      <c r="BGN190" s="54"/>
      <c r="BGO190" s="54"/>
      <c r="BGP190" s="54"/>
      <c r="BGQ190" s="54"/>
      <c r="BGR190" s="54"/>
      <c r="BGS190" s="54"/>
      <c r="BGT190" s="54"/>
      <c r="BGU190" s="54"/>
      <c r="BGV190" s="54"/>
      <c r="BGW190" s="54"/>
      <c r="BGX190" s="54"/>
      <c r="BGY190" s="54"/>
      <c r="BGZ190" s="54"/>
      <c r="BHA190" s="54"/>
      <c r="BHB190" s="54"/>
      <c r="BHC190" s="54"/>
      <c r="BHD190" s="54"/>
      <c r="BHE190" s="54"/>
      <c r="BHF190" s="54"/>
      <c r="BHG190" s="54"/>
      <c r="BHH190" s="54"/>
      <c r="BHI190" s="54"/>
      <c r="BHJ190" s="54"/>
      <c r="BHK190" s="54"/>
      <c r="BHL190" s="54"/>
      <c r="BHM190" s="54"/>
      <c r="BHN190" s="54"/>
      <c r="BHO190" s="54"/>
      <c r="BHP190" s="54"/>
      <c r="BHQ190" s="54"/>
      <c r="BHR190" s="54"/>
      <c r="BHS190" s="54"/>
      <c r="BHT190" s="54"/>
      <c r="BHU190" s="54"/>
      <c r="BHV190" s="54"/>
      <c r="BHW190" s="54"/>
      <c r="BHX190" s="54"/>
      <c r="BHY190" s="54"/>
      <c r="BHZ190" s="54"/>
      <c r="BIA190" s="54"/>
      <c r="BIB190" s="54"/>
      <c r="BIC190" s="54"/>
      <c r="BID190" s="54"/>
      <c r="BIE190" s="54"/>
      <c r="BIF190" s="54"/>
      <c r="BIG190" s="54"/>
      <c r="BIH190" s="54"/>
      <c r="BII190" s="54"/>
      <c r="BIJ190" s="54"/>
      <c r="BIK190" s="54"/>
      <c r="BIL190" s="54"/>
      <c r="BIM190" s="54"/>
      <c r="BIN190" s="54"/>
      <c r="BIO190" s="54"/>
      <c r="BIP190" s="54"/>
      <c r="BIQ190" s="54"/>
      <c r="BIR190" s="54"/>
      <c r="BIS190" s="54"/>
      <c r="BIT190" s="54"/>
      <c r="BIU190" s="54"/>
      <c r="BIV190" s="54"/>
      <c r="BIW190" s="54"/>
      <c r="BIX190" s="54"/>
      <c r="BIY190" s="54"/>
      <c r="BIZ190" s="54"/>
      <c r="BJA190" s="54"/>
      <c r="BJB190" s="54"/>
      <c r="BJC190" s="54"/>
      <c r="BJD190" s="54"/>
      <c r="BJE190" s="54"/>
      <c r="BJF190" s="54"/>
      <c r="BJG190" s="54"/>
      <c r="BJH190" s="54"/>
      <c r="BJI190" s="54"/>
      <c r="BJJ190" s="54"/>
      <c r="BJK190" s="54"/>
      <c r="BJL190" s="54"/>
      <c r="BJM190" s="54"/>
      <c r="BJN190" s="54"/>
      <c r="BJO190" s="54"/>
      <c r="BJP190" s="54"/>
      <c r="BJQ190" s="54"/>
      <c r="BJR190" s="54"/>
      <c r="BJS190" s="54"/>
      <c r="BJT190" s="54"/>
      <c r="BJU190" s="54"/>
      <c r="BJV190" s="54"/>
      <c r="BJW190" s="54"/>
      <c r="BJX190" s="54"/>
      <c r="BJY190" s="54"/>
      <c r="BJZ190" s="54"/>
      <c r="BKA190" s="54"/>
      <c r="BKB190" s="54"/>
      <c r="BKC190" s="54"/>
      <c r="BKD190" s="54"/>
      <c r="BKE190" s="54"/>
      <c r="BKF190" s="54"/>
      <c r="BKG190" s="54"/>
      <c r="BKH190" s="54"/>
      <c r="BKI190" s="54"/>
      <c r="BKJ190" s="54"/>
      <c r="BKK190" s="54"/>
      <c r="BKL190" s="54"/>
      <c r="BKM190" s="54"/>
      <c r="BKN190" s="54"/>
      <c r="BKO190" s="54"/>
      <c r="BKP190" s="54"/>
      <c r="BKQ190" s="54"/>
      <c r="BKR190" s="54"/>
      <c r="BKS190" s="54"/>
      <c r="BKT190" s="54"/>
      <c r="BKU190" s="54"/>
      <c r="BKV190" s="54"/>
      <c r="BKW190" s="54"/>
      <c r="BKX190" s="54"/>
      <c r="BKY190" s="54"/>
      <c r="BKZ190" s="54"/>
      <c r="BLA190" s="54"/>
      <c r="BLB190" s="54"/>
      <c r="BLC190" s="54"/>
      <c r="BLD190" s="54"/>
      <c r="BLE190" s="54"/>
      <c r="BLF190" s="54"/>
      <c r="BLG190" s="54"/>
      <c r="BLH190" s="54"/>
      <c r="BLI190" s="54"/>
      <c r="BLJ190" s="54"/>
      <c r="BLK190" s="54"/>
      <c r="BLL190" s="54"/>
      <c r="BLM190" s="54"/>
      <c r="BLN190" s="54"/>
      <c r="BLO190" s="54"/>
      <c r="BLP190" s="54"/>
      <c r="BLQ190" s="54"/>
      <c r="BLR190" s="54"/>
      <c r="BLS190" s="54"/>
      <c r="BLT190" s="54"/>
      <c r="BLU190" s="54"/>
      <c r="BLV190" s="54"/>
      <c r="BLW190" s="54"/>
      <c r="BLX190" s="54"/>
      <c r="BLY190" s="54"/>
      <c r="BLZ190" s="54"/>
      <c r="BMA190" s="54"/>
      <c r="BMB190" s="54"/>
      <c r="BMC190" s="54"/>
      <c r="BMD190" s="54"/>
      <c r="BME190" s="54"/>
      <c r="BMF190" s="54"/>
      <c r="BMG190" s="54"/>
      <c r="BMH190" s="54"/>
      <c r="BMI190" s="54"/>
      <c r="BMJ190" s="54"/>
      <c r="BMK190" s="54"/>
      <c r="BML190" s="54"/>
      <c r="BMM190" s="54"/>
      <c r="BMN190" s="54"/>
      <c r="BMO190" s="54"/>
      <c r="BMP190" s="54"/>
      <c r="BMQ190" s="54"/>
      <c r="BMR190" s="54"/>
      <c r="BMS190" s="54"/>
      <c r="BMT190" s="54"/>
      <c r="BMU190" s="54"/>
      <c r="BMV190" s="54"/>
      <c r="BMW190" s="54"/>
      <c r="BMX190" s="54"/>
      <c r="BMY190" s="54"/>
      <c r="BMZ190" s="54"/>
      <c r="BNA190" s="54"/>
      <c r="BNB190" s="54"/>
      <c r="BNC190" s="54"/>
      <c r="BND190" s="54"/>
      <c r="BNE190" s="54"/>
      <c r="BNF190" s="54"/>
      <c r="BNG190" s="54"/>
      <c r="BNH190" s="54"/>
      <c r="BNI190" s="54"/>
      <c r="BNJ190" s="54"/>
      <c r="BNK190" s="54"/>
      <c r="BNL190" s="54"/>
      <c r="BNM190" s="54"/>
      <c r="BNN190" s="54"/>
      <c r="BNO190" s="54"/>
      <c r="BNP190" s="54"/>
      <c r="BNQ190" s="54"/>
      <c r="BNR190" s="54"/>
      <c r="BNS190" s="54"/>
      <c r="BNT190" s="54"/>
      <c r="BNU190" s="54"/>
      <c r="BNV190" s="54"/>
      <c r="BNW190" s="54"/>
      <c r="BNX190" s="54"/>
      <c r="BNY190" s="54"/>
      <c r="BNZ190" s="54"/>
      <c r="BOA190" s="54"/>
      <c r="BOB190" s="54"/>
      <c r="BOC190" s="54"/>
      <c r="BOD190" s="54"/>
      <c r="BOE190" s="54"/>
      <c r="BOF190" s="54"/>
      <c r="BOG190" s="54"/>
      <c r="BOH190" s="54"/>
      <c r="BOI190" s="54"/>
      <c r="BOJ190" s="54"/>
      <c r="BOK190" s="54"/>
      <c r="BOL190" s="54"/>
      <c r="BOM190" s="54"/>
      <c r="BON190" s="54"/>
      <c r="BOO190" s="54"/>
      <c r="BOP190" s="54"/>
      <c r="BOQ190" s="54"/>
      <c r="BOR190" s="54"/>
      <c r="BOS190" s="54"/>
      <c r="BOT190" s="54"/>
      <c r="BOU190" s="54"/>
      <c r="BOV190" s="54"/>
      <c r="BOW190" s="54"/>
      <c r="BOX190" s="54"/>
      <c r="BOY190" s="54"/>
      <c r="BOZ190" s="54"/>
      <c r="BPA190" s="54"/>
      <c r="BPB190" s="54"/>
      <c r="BPC190" s="54"/>
      <c r="BPD190" s="54"/>
      <c r="BPE190" s="54"/>
      <c r="BPF190" s="54"/>
      <c r="BPG190" s="54"/>
      <c r="BPH190" s="54"/>
      <c r="BPI190" s="54"/>
      <c r="BPJ190" s="54"/>
      <c r="BPK190" s="54"/>
      <c r="BPL190" s="54"/>
      <c r="BPM190" s="54"/>
      <c r="BPN190" s="54"/>
      <c r="BPO190" s="54"/>
      <c r="BPP190" s="54"/>
      <c r="BPQ190" s="54"/>
      <c r="BPR190" s="54"/>
      <c r="BPS190" s="54"/>
      <c r="BPT190" s="54"/>
      <c r="BPU190" s="54"/>
      <c r="BPV190" s="54"/>
      <c r="BPW190" s="54"/>
      <c r="BPX190" s="54"/>
      <c r="BPY190" s="54"/>
      <c r="BPZ190" s="54"/>
      <c r="BQA190" s="54"/>
      <c r="BQB190" s="54"/>
      <c r="BQC190" s="54"/>
      <c r="BQD190" s="54"/>
      <c r="BQE190" s="54"/>
      <c r="BQF190" s="54"/>
      <c r="BQG190" s="54"/>
      <c r="BQH190" s="54"/>
      <c r="BQI190" s="54"/>
      <c r="BQJ190" s="54"/>
      <c r="BQK190" s="54"/>
      <c r="BQL190" s="54"/>
      <c r="BQM190" s="54"/>
      <c r="BQN190" s="54"/>
      <c r="BQO190" s="54"/>
      <c r="BQP190" s="54"/>
      <c r="BQQ190" s="54"/>
      <c r="BQR190" s="54"/>
      <c r="BQS190" s="54"/>
      <c r="BQT190" s="54"/>
      <c r="BQU190" s="54"/>
      <c r="BQV190" s="54"/>
      <c r="BQW190" s="54"/>
      <c r="BQX190" s="54"/>
      <c r="BQY190" s="54"/>
      <c r="BQZ190" s="54"/>
      <c r="BRA190" s="54"/>
      <c r="BRB190" s="54"/>
      <c r="BRC190" s="54"/>
      <c r="BRD190" s="54"/>
      <c r="BRE190" s="54"/>
      <c r="BRF190" s="54"/>
      <c r="BRG190" s="54"/>
      <c r="BRH190" s="54"/>
      <c r="BRI190" s="54"/>
      <c r="BRJ190" s="54"/>
      <c r="BRK190" s="54"/>
      <c r="BRL190" s="54"/>
      <c r="BRM190" s="54"/>
      <c r="BRN190" s="54"/>
      <c r="BRO190" s="54"/>
      <c r="BRP190" s="54"/>
      <c r="BRQ190" s="54"/>
      <c r="BRR190" s="54"/>
      <c r="BRS190" s="54"/>
      <c r="BRT190" s="54"/>
      <c r="BRU190" s="54"/>
      <c r="BRV190" s="54"/>
      <c r="BRW190" s="54"/>
      <c r="BRX190" s="54"/>
      <c r="BRY190" s="54"/>
      <c r="BRZ190" s="54"/>
      <c r="BSA190" s="54"/>
      <c r="BSB190" s="54"/>
      <c r="BSC190" s="54"/>
      <c r="BSD190" s="54"/>
      <c r="BSE190" s="54"/>
      <c r="BSF190" s="54"/>
      <c r="BSG190" s="54"/>
      <c r="BSH190" s="54"/>
      <c r="BSI190" s="54"/>
      <c r="BSJ190" s="54"/>
      <c r="BSK190" s="54"/>
      <c r="BSL190" s="54"/>
      <c r="BSM190" s="54"/>
      <c r="BSN190" s="54"/>
      <c r="BSO190" s="54"/>
      <c r="BSP190" s="54"/>
      <c r="BSQ190" s="54"/>
      <c r="BSR190" s="54"/>
      <c r="BSS190" s="54"/>
      <c r="BST190" s="54"/>
      <c r="BSU190" s="54"/>
      <c r="BSV190" s="54"/>
      <c r="BSW190" s="54"/>
      <c r="BSX190" s="54"/>
      <c r="BSY190" s="54"/>
      <c r="BSZ190" s="54"/>
      <c r="BTA190" s="54"/>
      <c r="BTB190" s="54"/>
      <c r="BTC190" s="54"/>
      <c r="BTD190" s="54"/>
      <c r="BTE190" s="54"/>
      <c r="BTF190" s="54"/>
      <c r="BTG190" s="54"/>
      <c r="BTH190" s="54"/>
      <c r="BTI190" s="54"/>
      <c r="BTJ190" s="54"/>
      <c r="BTK190" s="54"/>
      <c r="BTL190" s="54"/>
      <c r="BTM190" s="54"/>
      <c r="BTN190" s="54"/>
      <c r="BTO190" s="54"/>
      <c r="BTP190" s="54"/>
      <c r="BTQ190" s="54"/>
      <c r="BTR190" s="54"/>
      <c r="BTS190" s="54"/>
      <c r="BTT190" s="54"/>
      <c r="BTU190" s="54"/>
      <c r="BTV190" s="54"/>
      <c r="BTW190" s="54"/>
      <c r="BTX190" s="54"/>
      <c r="BTY190" s="54"/>
      <c r="BTZ190" s="54"/>
      <c r="BUA190" s="54"/>
      <c r="BUB190" s="54"/>
      <c r="BUC190" s="54"/>
      <c r="BUD190" s="54"/>
      <c r="BUE190" s="54"/>
      <c r="BUF190" s="54"/>
      <c r="BUG190" s="54"/>
      <c r="BUH190" s="54"/>
      <c r="BUI190" s="54"/>
      <c r="BUJ190" s="54"/>
      <c r="BUK190" s="54"/>
      <c r="BUL190" s="54"/>
      <c r="BUM190" s="54"/>
      <c r="BUN190" s="54"/>
      <c r="BUO190" s="54"/>
      <c r="BUP190" s="54"/>
      <c r="BUQ190" s="54"/>
      <c r="BUR190" s="54"/>
      <c r="BUS190" s="54"/>
      <c r="BUT190" s="54"/>
      <c r="BUU190" s="54"/>
      <c r="BUV190" s="54"/>
      <c r="BUW190" s="54"/>
      <c r="BUX190" s="54"/>
      <c r="BUY190" s="54"/>
      <c r="BUZ190" s="54"/>
      <c r="BVA190" s="54"/>
      <c r="BVB190" s="54"/>
      <c r="BVC190" s="54"/>
      <c r="BVD190" s="54"/>
      <c r="BVE190" s="54"/>
      <c r="BVF190" s="54"/>
      <c r="BVG190" s="54"/>
      <c r="BVH190" s="54"/>
      <c r="BVI190" s="54"/>
      <c r="BVJ190" s="54"/>
      <c r="BVK190" s="54"/>
      <c r="BVL190" s="54"/>
      <c r="BVM190" s="54"/>
      <c r="BVN190" s="54"/>
      <c r="BVO190" s="54"/>
      <c r="BVP190" s="54"/>
      <c r="BVQ190" s="54"/>
      <c r="BVR190" s="54"/>
      <c r="BVS190" s="54"/>
      <c r="BVT190" s="54"/>
      <c r="BVU190" s="54"/>
      <c r="BVV190" s="54"/>
      <c r="BVW190" s="54"/>
      <c r="BVX190" s="54"/>
      <c r="BVY190" s="54"/>
      <c r="BVZ190" s="54"/>
      <c r="BWA190" s="54"/>
      <c r="BWB190" s="54"/>
      <c r="BWC190" s="54"/>
      <c r="BWD190" s="54"/>
      <c r="BWE190" s="54"/>
      <c r="BWF190" s="54"/>
      <c r="BWG190" s="54"/>
      <c r="BWH190" s="54"/>
      <c r="BWI190" s="54"/>
      <c r="BWJ190" s="54"/>
      <c r="BWK190" s="54"/>
      <c r="BWL190" s="54"/>
      <c r="BWM190" s="54"/>
      <c r="BWN190" s="54"/>
      <c r="BWO190" s="54"/>
      <c r="BWP190" s="54"/>
      <c r="BWQ190" s="54"/>
      <c r="BWR190" s="54"/>
      <c r="BWS190" s="54"/>
      <c r="BWT190" s="54"/>
      <c r="BWU190" s="54"/>
      <c r="BWV190" s="54"/>
      <c r="BWW190" s="54"/>
      <c r="BWX190" s="54"/>
      <c r="BWY190" s="54"/>
      <c r="BWZ190" s="54"/>
      <c r="BXA190" s="54"/>
      <c r="BXB190" s="54"/>
      <c r="BXC190" s="54"/>
      <c r="BXD190" s="54"/>
      <c r="BXE190" s="54"/>
      <c r="BXF190" s="54"/>
      <c r="BXG190" s="54"/>
      <c r="BXH190" s="54"/>
      <c r="BXI190" s="54"/>
      <c r="BXJ190" s="54"/>
      <c r="BXK190" s="54"/>
      <c r="BXL190" s="54"/>
      <c r="BXM190" s="54"/>
      <c r="BXN190" s="54"/>
      <c r="BXO190" s="54"/>
      <c r="BXP190" s="54"/>
      <c r="BXQ190" s="54"/>
      <c r="BXR190" s="54"/>
      <c r="BXS190" s="54"/>
      <c r="BXT190" s="54"/>
      <c r="BXU190" s="54"/>
      <c r="BXV190" s="54"/>
      <c r="BXW190" s="54"/>
      <c r="BXX190" s="54"/>
      <c r="BXY190" s="54"/>
      <c r="BXZ190" s="54"/>
      <c r="BYA190" s="54"/>
      <c r="BYB190" s="54"/>
      <c r="BYC190" s="54"/>
      <c r="BYD190" s="54"/>
      <c r="BYE190" s="54"/>
      <c r="BYF190" s="54"/>
      <c r="BYG190" s="54"/>
      <c r="BYH190" s="54"/>
      <c r="BYI190" s="54"/>
      <c r="BYJ190" s="54"/>
      <c r="BYK190" s="54"/>
      <c r="BYL190" s="54"/>
      <c r="BYM190" s="54"/>
      <c r="BYN190" s="54"/>
      <c r="BYO190" s="54"/>
      <c r="BYP190" s="54"/>
      <c r="BYQ190" s="54"/>
      <c r="BYR190" s="54"/>
      <c r="BYS190" s="54"/>
      <c r="BYT190" s="54"/>
      <c r="BYU190" s="54"/>
      <c r="BYV190" s="54"/>
      <c r="BYW190" s="54"/>
      <c r="BYX190" s="54"/>
      <c r="BYY190" s="54"/>
      <c r="BYZ190" s="54"/>
      <c r="BZA190" s="54"/>
      <c r="BZB190" s="54"/>
      <c r="BZC190" s="54"/>
      <c r="BZD190" s="54"/>
      <c r="BZE190" s="54"/>
      <c r="BZF190" s="54"/>
      <c r="BZG190" s="54"/>
      <c r="BZH190" s="54"/>
      <c r="BZI190" s="54"/>
      <c r="BZJ190" s="54"/>
      <c r="BZK190" s="54"/>
      <c r="BZL190" s="54"/>
      <c r="BZM190" s="54"/>
      <c r="BZN190" s="54"/>
      <c r="BZO190" s="54"/>
      <c r="BZP190" s="54"/>
      <c r="BZQ190" s="54"/>
      <c r="BZR190" s="54"/>
      <c r="BZS190" s="54"/>
      <c r="BZT190" s="54"/>
      <c r="BZU190" s="54"/>
      <c r="BZV190" s="54"/>
      <c r="BZW190" s="54"/>
      <c r="BZX190" s="54"/>
      <c r="BZY190" s="54"/>
      <c r="BZZ190" s="54"/>
      <c r="CAA190" s="54"/>
      <c r="CAB190" s="54"/>
      <c r="CAC190" s="54"/>
      <c r="CAD190" s="54"/>
      <c r="CAE190" s="54"/>
      <c r="CAF190" s="54"/>
      <c r="CAG190" s="54"/>
      <c r="CAH190" s="54"/>
      <c r="CAI190" s="54"/>
      <c r="CAJ190" s="54"/>
      <c r="CAK190" s="54"/>
      <c r="CAL190" s="54"/>
      <c r="CAM190" s="54"/>
      <c r="CAN190" s="54"/>
      <c r="CAO190" s="54"/>
      <c r="CAP190" s="54"/>
      <c r="CAQ190" s="54"/>
      <c r="CAR190" s="54"/>
      <c r="CAS190" s="54"/>
      <c r="CAT190" s="54"/>
      <c r="CAU190" s="54"/>
      <c r="CAV190" s="54"/>
      <c r="CAW190" s="54"/>
      <c r="CAX190" s="54"/>
      <c r="CAY190" s="54"/>
      <c r="CAZ190" s="54"/>
      <c r="CBA190" s="54"/>
      <c r="CBB190" s="54"/>
      <c r="CBC190" s="54"/>
      <c r="CBD190" s="54"/>
      <c r="CBE190" s="54"/>
      <c r="CBF190" s="54"/>
      <c r="CBG190" s="54"/>
      <c r="CBH190" s="54"/>
      <c r="CBI190" s="54"/>
      <c r="CBJ190" s="54"/>
      <c r="CBK190" s="54"/>
      <c r="CBL190" s="54"/>
      <c r="CBM190" s="54"/>
      <c r="CBN190" s="54"/>
      <c r="CBO190" s="54"/>
      <c r="CBP190" s="54"/>
      <c r="CBQ190" s="54"/>
      <c r="CBR190" s="54"/>
      <c r="CBS190" s="54"/>
      <c r="CBT190" s="54"/>
      <c r="CBU190" s="54"/>
      <c r="CBV190" s="54"/>
      <c r="CBW190" s="54"/>
      <c r="CBX190" s="54"/>
      <c r="CBY190" s="54"/>
      <c r="CBZ190" s="54"/>
      <c r="CCA190" s="54"/>
      <c r="CCB190" s="54"/>
      <c r="CCC190" s="54"/>
      <c r="CCD190" s="54"/>
      <c r="CCE190" s="54"/>
      <c r="CCF190" s="54"/>
      <c r="CCG190" s="54"/>
      <c r="CCH190" s="54"/>
      <c r="CCI190" s="54"/>
      <c r="CCJ190" s="54"/>
      <c r="CCK190" s="54"/>
      <c r="CCL190" s="54"/>
      <c r="CCM190" s="54"/>
      <c r="CCN190" s="54"/>
      <c r="CCO190" s="54"/>
      <c r="CCP190" s="54"/>
      <c r="CCQ190" s="54"/>
      <c r="CCR190" s="54"/>
      <c r="CCS190" s="54"/>
      <c r="CCT190" s="54"/>
      <c r="CCU190" s="54"/>
      <c r="CCV190" s="54"/>
      <c r="CCW190" s="54"/>
      <c r="CCX190" s="54"/>
      <c r="CCY190" s="54"/>
      <c r="CCZ190" s="54"/>
      <c r="CDA190" s="54"/>
      <c r="CDB190" s="54"/>
      <c r="CDC190" s="54"/>
      <c r="CDD190" s="54"/>
      <c r="CDE190" s="54"/>
      <c r="CDF190" s="54"/>
      <c r="CDG190" s="54"/>
      <c r="CDH190" s="54"/>
      <c r="CDI190" s="54"/>
      <c r="CDJ190" s="54"/>
      <c r="CDK190" s="54"/>
      <c r="CDL190" s="54"/>
      <c r="CDM190" s="54"/>
      <c r="CDN190" s="54"/>
      <c r="CDO190" s="54"/>
      <c r="CDP190" s="54"/>
      <c r="CDQ190" s="54"/>
      <c r="CDR190" s="54"/>
      <c r="CDS190" s="54"/>
      <c r="CDT190" s="54"/>
      <c r="CDU190" s="54"/>
      <c r="CDV190" s="54"/>
      <c r="CDW190" s="54"/>
      <c r="CDX190" s="54"/>
      <c r="CDY190" s="54"/>
      <c r="CDZ190" s="54"/>
      <c r="CEA190" s="54"/>
      <c r="CEB190" s="54"/>
      <c r="CEC190" s="54"/>
      <c r="CED190" s="54"/>
      <c r="CEE190" s="54"/>
      <c r="CEF190" s="54"/>
      <c r="CEG190" s="54"/>
      <c r="CEH190" s="54"/>
      <c r="CEI190" s="54"/>
      <c r="CEJ190" s="54"/>
      <c r="CEK190" s="54"/>
      <c r="CEL190" s="54"/>
      <c r="CEM190" s="54"/>
      <c r="CEN190" s="54"/>
      <c r="CEO190" s="54"/>
      <c r="CEP190" s="54"/>
      <c r="CEQ190" s="54"/>
      <c r="CER190" s="54"/>
      <c r="CES190" s="54"/>
      <c r="CET190" s="54"/>
      <c r="CEU190" s="54"/>
      <c r="CEV190" s="54"/>
      <c r="CEW190" s="54"/>
      <c r="CEX190" s="54"/>
      <c r="CEY190" s="54"/>
      <c r="CEZ190" s="54"/>
      <c r="CFA190" s="54"/>
      <c r="CFB190" s="54"/>
      <c r="CFC190" s="54"/>
      <c r="CFD190" s="54"/>
      <c r="CFE190" s="54"/>
      <c r="CFF190" s="54"/>
      <c r="CFG190" s="54"/>
      <c r="CFH190" s="54"/>
      <c r="CFI190" s="54"/>
      <c r="CFJ190" s="54"/>
      <c r="CFK190" s="54"/>
      <c r="CFL190" s="54"/>
      <c r="CFM190" s="54"/>
      <c r="CFN190" s="54"/>
      <c r="CFO190" s="54"/>
      <c r="CFP190" s="54"/>
      <c r="CFQ190" s="54"/>
      <c r="CFR190" s="54"/>
      <c r="CFS190" s="54"/>
      <c r="CFT190" s="54"/>
      <c r="CFU190" s="54"/>
      <c r="CFV190" s="54"/>
      <c r="CFW190" s="54"/>
      <c r="CFX190" s="54"/>
      <c r="CFY190" s="54"/>
      <c r="CFZ190" s="54"/>
      <c r="CGA190" s="54"/>
      <c r="CGB190" s="54"/>
      <c r="CGC190" s="54"/>
      <c r="CGD190" s="54"/>
      <c r="CGE190" s="54"/>
      <c r="CGF190" s="54"/>
      <c r="CGG190" s="54"/>
      <c r="CGH190" s="54"/>
      <c r="CGI190" s="54"/>
      <c r="CGJ190" s="54"/>
      <c r="CGK190" s="54"/>
      <c r="CGL190" s="54"/>
      <c r="CGM190" s="54"/>
      <c r="CGN190" s="54"/>
      <c r="CGO190" s="54"/>
      <c r="CGP190" s="54"/>
      <c r="CGQ190" s="54"/>
      <c r="CGR190" s="54"/>
      <c r="CGS190" s="54"/>
      <c r="CGT190" s="54"/>
      <c r="CGU190" s="54"/>
      <c r="CGV190" s="54"/>
      <c r="CGW190" s="54"/>
      <c r="CGX190" s="54"/>
      <c r="CGY190" s="54"/>
      <c r="CGZ190" s="54"/>
      <c r="CHA190" s="54"/>
      <c r="CHB190" s="54"/>
      <c r="CHC190" s="54"/>
      <c r="CHD190" s="54"/>
      <c r="CHE190" s="54"/>
      <c r="CHF190" s="54"/>
      <c r="CHG190" s="54"/>
      <c r="CHH190" s="54"/>
      <c r="CHI190" s="54"/>
      <c r="CHJ190" s="54"/>
      <c r="CHK190" s="54"/>
      <c r="CHL190" s="54"/>
      <c r="CHM190" s="54"/>
      <c r="CHN190" s="54"/>
      <c r="CHO190" s="54"/>
      <c r="CHP190" s="54"/>
      <c r="CHQ190" s="54"/>
      <c r="CHR190" s="54"/>
      <c r="CHS190" s="54"/>
      <c r="CHT190" s="54"/>
      <c r="CHU190" s="54"/>
      <c r="CHV190" s="54"/>
      <c r="CHW190" s="54"/>
      <c r="CHX190" s="54"/>
      <c r="CHY190" s="54"/>
      <c r="CHZ190" s="54"/>
      <c r="CIA190" s="54"/>
      <c r="CIB190" s="54"/>
      <c r="CIC190" s="54"/>
      <c r="CID190" s="54"/>
      <c r="CIE190" s="54"/>
      <c r="CIF190" s="54"/>
      <c r="CIG190" s="54"/>
      <c r="CIH190" s="54"/>
      <c r="CII190" s="54"/>
      <c r="CIJ190" s="54"/>
      <c r="CIK190" s="54"/>
      <c r="CIL190" s="54"/>
      <c r="CIM190" s="54"/>
      <c r="CIN190" s="54"/>
      <c r="CIO190" s="54"/>
      <c r="CIP190" s="54"/>
      <c r="CIQ190" s="54"/>
      <c r="CIR190" s="54"/>
      <c r="CIS190" s="54"/>
      <c r="CIT190" s="54"/>
      <c r="CIU190" s="54"/>
      <c r="CIV190" s="54"/>
      <c r="CIW190" s="54"/>
      <c r="CIX190" s="54"/>
      <c r="CIY190" s="54"/>
      <c r="CIZ190" s="54"/>
      <c r="CJA190" s="54"/>
      <c r="CJB190" s="54"/>
      <c r="CJC190" s="54"/>
      <c r="CJD190" s="54"/>
      <c r="CJE190" s="54"/>
      <c r="CJF190" s="54"/>
      <c r="CJG190" s="54"/>
      <c r="CJH190" s="54"/>
      <c r="CJI190" s="54"/>
      <c r="CJJ190" s="54"/>
      <c r="CJK190" s="54"/>
      <c r="CJL190" s="54"/>
      <c r="CJM190" s="54"/>
      <c r="CJN190" s="54"/>
      <c r="CJO190" s="54"/>
      <c r="CJP190" s="54"/>
      <c r="CJQ190" s="54"/>
      <c r="CJR190" s="54"/>
      <c r="CJS190" s="54"/>
      <c r="CJT190" s="54"/>
      <c r="CJU190" s="54"/>
      <c r="CJV190" s="54"/>
      <c r="CJW190" s="54"/>
      <c r="CJX190" s="54"/>
      <c r="CJY190" s="54"/>
      <c r="CJZ190" s="54"/>
      <c r="CKA190" s="54"/>
      <c r="CKB190" s="54"/>
      <c r="CKC190" s="54"/>
      <c r="CKD190" s="54"/>
      <c r="CKE190" s="54"/>
      <c r="CKF190" s="54"/>
      <c r="CKG190" s="54"/>
      <c r="CKH190" s="54"/>
      <c r="CKI190" s="54"/>
      <c r="CKJ190" s="54"/>
      <c r="CKK190" s="54"/>
      <c r="CKL190" s="54"/>
      <c r="CKM190" s="54"/>
      <c r="CKN190" s="54"/>
      <c r="CKO190" s="54"/>
      <c r="CKP190" s="54"/>
      <c r="CKQ190" s="54"/>
      <c r="CKR190" s="54"/>
      <c r="CKS190" s="54"/>
      <c r="CKT190" s="54"/>
      <c r="CKU190" s="54"/>
      <c r="CKV190" s="54"/>
      <c r="CKW190" s="54"/>
      <c r="CKX190" s="54"/>
      <c r="CKY190" s="54"/>
      <c r="CKZ190" s="54"/>
      <c r="CLA190" s="54"/>
      <c r="CLB190" s="54"/>
      <c r="CLC190" s="54"/>
      <c r="CLD190" s="54"/>
      <c r="CLE190" s="54"/>
      <c r="CLF190" s="54"/>
      <c r="CLG190" s="54"/>
      <c r="CLH190" s="54"/>
      <c r="CLI190" s="54"/>
      <c r="CLJ190" s="54"/>
      <c r="CLK190" s="54"/>
      <c r="CLL190" s="54"/>
      <c r="CLM190" s="54"/>
      <c r="CLN190" s="54"/>
      <c r="CLO190" s="54"/>
      <c r="CLP190" s="54"/>
      <c r="CLQ190" s="54"/>
      <c r="CLR190" s="54"/>
      <c r="CLS190" s="54"/>
      <c r="CLT190" s="54"/>
      <c r="CLU190" s="54"/>
      <c r="CLV190" s="54"/>
      <c r="CLW190" s="54"/>
      <c r="CLX190" s="54"/>
      <c r="CLY190" s="54"/>
      <c r="CLZ190" s="54"/>
      <c r="CMA190" s="54"/>
      <c r="CMB190" s="54"/>
      <c r="CMC190" s="54"/>
      <c r="CMD190" s="54"/>
      <c r="CME190" s="54"/>
      <c r="CMF190" s="54"/>
      <c r="CMG190" s="54"/>
      <c r="CMH190" s="54"/>
      <c r="CMI190" s="54"/>
      <c r="CMJ190" s="54"/>
      <c r="CMK190" s="54"/>
      <c r="CML190" s="54"/>
      <c r="CMM190" s="54"/>
      <c r="CMN190" s="54"/>
      <c r="CMO190" s="54"/>
      <c r="CMP190" s="54"/>
      <c r="CMQ190" s="54"/>
      <c r="CMR190" s="54"/>
      <c r="CMS190" s="54"/>
      <c r="CMT190" s="54"/>
      <c r="CMU190" s="54"/>
      <c r="CMV190" s="54"/>
      <c r="CMW190" s="54"/>
      <c r="CMX190" s="54"/>
      <c r="CMY190" s="54"/>
      <c r="CMZ190" s="54"/>
      <c r="CNA190" s="54"/>
      <c r="CNB190" s="54"/>
      <c r="CNC190" s="54"/>
      <c r="CND190" s="54"/>
      <c r="CNE190" s="54"/>
      <c r="CNF190" s="54"/>
      <c r="CNG190" s="54"/>
      <c r="CNH190" s="54"/>
      <c r="CNI190" s="54"/>
      <c r="CNJ190" s="54"/>
      <c r="CNK190" s="54"/>
      <c r="CNL190" s="54"/>
      <c r="CNM190" s="54"/>
      <c r="CNN190" s="54"/>
      <c r="CNO190" s="54"/>
      <c r="CNP190" s="54"/>
      <c r="CNQ190" s="54"/>
      <c r="CNR190" s="54"/>
      <c r="CNS190" s="54"/>
      <c r="CNT190" s="54"/>
      <c r="CNU190" s="54"/>
      <c r="CNV190" s="54"/>
      <c r="CNW190" s="54"/>
      <c r="CNX190" s="54"/>
      <c r="CNY190" s="54"/>
      <c r="CNZ190" s="54"/>
      <c r="COA190" s="54"/>
      <c r="COB190" s="54"/>
      <c r="COC190" s="54"/>
      <c r="COD190" s="54"/>
      <c r="COE190" s="54"/>
      <c r="COF190" s="54"/>
      <c r="COG190" s="54"/>
      <c r="COH190" s="54"/>
      <c r="COI190" s="54"/>
      <c r="COJ190" s="54"/>
      <c r="COK190" s="54"/>
      <c r="COL190" s="54"/>
      <c r="COM190" s="54"/>
      <c r="CON190" s="54"/>
      <c r="COO190" s="54"/>
      <c r="COP190" s="54"/>
      <c r="COQ190" s="54"/>
      <c r="COR190" s="54"/>
      <c r="COS190" s="54"/>
      <c r="COT190" s="54"/>
      <c r="COU190" s="54"/>
      <c r="COV190" s="54"/>
      <c r="COW190" s="54"/>
      <c r="COX190" s="54"/>
      <c r="COY190" s="54"/>
      <c r="COZ190" s="54"/>
      <c r="CPA190" s="54"/>
      <c r="CPB190" s="54"/>
      <c r="CPC190" s="54"/>
      <c r="CPD190" s="54"/>
      <c r="CPE190" s="54"/>
      <c r="CPF190" s="54"/>
      <c r="CPG190" s="54"/>
      <c r="CPH190" s="54"/>
      <c r="CPI190" s="54"/>
      <c r="CPJ190" s="54"/>
      <c r="CPK190" s="54"/>
      <c r="CPL190" s="54"/>
      <c r="CPM190" s="54"/>
      <c r="CPN190" s="54"/>
      <c r="CPO190" s="54"/>
      <c r="CPP190" s="54"/>
      <c r="CPQ190" s="54"/>
      <c r="CPR190" s="54"/>
      <c r="CPS190" s="54"/>
      <c r="CPT190" s="54"/>
      <c r="CPU190" s="54"/>
      <c r="CPV190" s="54"/>
      <c r="CPW190" s="54"/>
      <c r="CPX190" s="54"/>
      <c r="CPY190" s="54"/>
      <c r="CPZ190" s="54"/>
      <c r="CQA190" s="54"/>
      <c r="CQB190" s="54"/>
      <c r="CQC190" s="54"/>
      <c r="CQD190" s="54"/>
      <c r="CQE190" s="54"/>
      <c r="CQF190" s="54"/>
      <c r="CQG190" s="54"/>
      <c r="CQH190" s="54"/>
      <c r="CQI190" s="54"/>
      <c r="CQJ190" s="54"/>
      <c r="CQK190" s="54"/>
      <c r="CQL190" s="54"/>
      <c r="CQM190" s="54"/>
      <c r="CQN190" s="54"/>
      <c r="CQO190" s="54"/>
      <c r="CQP190" s="54"/>
      <c r="CQQ190" s="54"/>
      <c r="CQR190" s="54"/>
      <c r="CQS190" s="54"/>
      <c r="CQT190" s="54"/>
      <c r="CQU190" s="54"/>
      <c r="CQV190" s="54"/>
      <c r="CQW190" s="54"/>
      <c r="CQX190" s="54"/>
      <c r="CQY190" s="54"/>
      <c r="CQZ190" s="54"/>
      <c r="CRA190" s="54"/>
      <c r="CRB190" s="54"/>
      <c r="CRC190" s="54"/>
      <c r="CRD190" s="54"/>
      <c r="CRE190" s="54"/>
      <c r="CRF190" s="54"/>
      <c r="CRG190" s="54"/>
      <c r="CRH190" s="54"/>
      <c r="CRI190" s="54"/>
      <c r="CRJ190" s="54"/>
      <c r="CRK190" s="54"/>
      <c r="CRL190" s="54"/>
      <c r="CRM190" s="54"/>
      <c r="CRN190" s="54"/>
      <c r="CRO190" s="54"/>
      <c r="CRP190" s="54"/>
      <c r="CRQ190" s="54"/>
      <c r="CRR190" s="54"/>
      <c r="CRS190" s="54"/>
      <c r="CRT190" s="54"/>
      <c r="CRU190" s="54"/>
      <c r="CRV190" s="54"/>
      <c r="CRW190" s="54"/>
      <c r="CRX190" s="54"/>
      <c r="CRY190" s="54"/>
      <c r="CRZ190" s="54"/>
      <c r="CSA190" s="54"/>
      <c r="CSB190" s="54"/>
      <c r="CSC190" s="54"/>
      <c r="CSD190" s="54"/>
      <c r="CSE190" s="54"/>
      <c r="CSF190" s="54"/>
      <c r="CSG190" s="54"/>
      <c r="CSH190" s="54"/>
      <c r="CSI190" s="54"/>
      <c r="CSJ190" s="54"/>
      <c r="CSK190" s="54"/>
      <c r="CSL190" s="54"/>
      <c r="CSM190" s="54"/>
      <c r="CSN190" s="54"/>
      <c r="CSO190" s="54"/>
      <c r="CSP190" s="54"/>
      <c r="CSQ190" s="54"/>
      <c r="CSR190" s="54"/>
      <c r="CSS190" s="54"/>
      <c r="CST190" s="54"/>
      <c r="CSU190" s="54"/>
      <c r="CSV190" s="54"/>
      <c r="CSW190" s="54"/>
      <c r="CSX190" s="54"/>
      <c r="CSY190" s="54"/>
      <c r="CSZ190" s="54"/>
      <c r="CTA190" s="54"/>
      <c r="CTB190" s="54"/>
      <c r="CTC190" s="54"/>
      <c r="CTD190" s="54"/>
      <c r="CTE190" s="54"/>
      <c r="CTF190" s="54"/>
      <c r="CTG190" s="54"/>
      <c r="CTH190" s="54"/>
      <c r="CTI190" s="54"/>
      <c r="CTJ190" s="54"/>
      <c r="CTK190" s="54"/>
      <c r="CTL190" s="54"/>
      <c r="CTM190" s="54"/>
      <c r="CTN190" s="54"/>
      <c r="CTO190" s="54"/>
      <c r="CTP190" s="54"/>
      <c r="CTQ190" s="54"/>
      <c r="CTR190" s="54"/>
      <c r="CTS190" s="54"/>
      <c r="CTT190" s="54"/>
      <c r="CTU190" s="54"/>
      <c r="CTV190" s="54"/>
      <c r="CTW190" s="54"/>
      <c r="CTX190" s="54"/>
      <c r="CTY190" s="54"/>
      <c r="CTZ190" s="54"/>
      <c r="CUA190" s="54"/>
      <c r="CUB190" s="54"/>
      <c r="CUC190" s="54"/>
      <c r="CUD190" s="54"/>
      <c r="CUE190" s="54"/>
      <c r="CUF190" s="54"/>
      <c r="CUG190" s="54"/>
      <c r="CUH190" s="54"/>
      <c r="CUI190" s="54"/>
      <c r="CUJ190" s="54"/>
      <c r="CUK190" s="54"/>
      <c r="CUL190" s="54"/>
      <c r="CUM190" s="54"/>
      <c r="CUN190" s="54"/>
      <c r="CUO190" s="54"/>
      <c r="CUP190" s="54"/>
      <c r="CUQ190" s="54"/>
      <c r="CUR190" s="54"/>
      <c r="CUS190" s="54"/>
      <c r="CUT190" s="54"/>
      <c r="CUU190" s="54"/>
      <c r="CUV190" s="54"/>
      <c r="CUW190" s="54"/>
      <c r="CUX190" s="54"/>
      <c r="CUY190" s="54"/>
      <c r="CUZ190" s="54"/>
      <c r="CVA190" s="54"/>
      <c r="CVB190" s="54"/>
      <c r="CVC190" s="54"/>
      <c r="CVD190" s="54"/>
      <c r="CVE190" s="54"/>
      <c r="CVF190" s="54"/>
      <c r="CVG190" s="54"/>
      <c r="CVH190" s="54"/>
      <c r="CVI190" s="54"/>
      <c r="CVJ190" s="54"/>
      <c r="CVK190" s="54"/>
      <c r="CVL190" s="54"/>
      <c r="CVM190" s="54"/>
      <c r="CVN190" s="54"/>
      <c r="CVO190" s="54"/>
      <c r="CVP190" s="54"/>
      <c r="CVQ190" s="54"/>
      <c r="CVR190" s="54"/>
      <c r="CVS190" s="54"/>
      <c r="CVT190" s="54"/>
      <c r="CVU190" s="54"/>
      <c r="CVV190" s="54"/>
      <c r="CVW190" s="54"/>
      <c r="CVX190" s="54"/>
      <c r="CVY190" s="54"/>
      <c r="CVZ190" s="54"/>
      <c r="CWA190" s="54"/>
      <c r="CWB190" s="54"/>
      <c r="CWC190" s="54"/>
      <c r="CWD190" s="54"/>
      <c r="CWE190" s="54"/>
      <c r="CWF190" s="54"/>
      <c r="CWG190" s="54"/>
      <c r="CWH190" s="54"/>
      <c r="CWI190" s="54"/>
      <c r="CWJ190" s="54"/>
      <c r="CWK190" s="54"/>
      <c r="CWL190" s="54"/>
      <c r="CWM190" s="54"/>
      <c r="CWN190" s="54"/>
      <c r="CWO190" s="54"/>
      <c r="CWP190" s="54"/>
      <c r="CWQ190" s="54"/>
      <c r="CWR190" s="54"/>
      <c r="CWS190" s="54"/>
      <c r="CWT190" s="54"/>
      <c r="CWU190" s="54"/>
      <c r="CWV190" s="54"/>
      <c r="CWW190" s="54"/>
      <c r="CWX190" s="54"/>
      <c r="CWY190" s="54"/>
      <c r="CWZ190" s="54"/>
      <c r="CXA190" s="54"/>
      <c r="CXB190" s="54"/>
      <c r="CXC190" s="54"/>
      <c r="CXD190" s="54"/>
      <c r="CXE190" s="54"/>
      <c r="CXF190" s="54"/>
      <c r="CXG190" s="54"/>
      <c r="CXH190" s="54"/>
      <c r="CXI190" s="54"/>
      <c r="CXJ190" s="54"/>
      <c r="CXK190" s="54"/>
      <c r="CXL190" s="54"/>
      <c r="CXM190" s="54"/>
      <c r="CXN190" s="54"/>
      <c r="CXO190" s="54"/>
      <c r="CXP190" s="54"/>
      <c r="CXQ190" s="54"/>
      <c r="CXR190" s="54"/>
      <c r="CXS190" s="54"/>
      <c r="CXT190" s="54"/>
      <c r="CXU190" s="54"/>
      <c r="CXV190" s="54"/>
      <c r="CXW190" s="54"/>
      <c r="CXX190" s="54"/>
      <c r="CXY190" s="54"/>
      <c r="CXZ190" s="54"/>
      <c r="CYA190" s="54"/>
      <c r="CYB190" s="54"/>
      <c r="CYC190" s="54"/>
      <c r="CYD190" s="54"/>
      <c r="CYE190" s="54"/>
      <c r="CYF190" s="54"/>
      <c r="CYG190" s="54"/>
      <c r="CYH190" s="54"/>
      <c r="CYI190" s="54"/>
      <c r="CYJ190" s="54"/>
      <c r="CYK190" s="54"/>
      <c r="CYL190" s="54"/>
      <c r="CYM190" s="54"/>
      <c r="CYN190" s="54"/>
      <c r="CYO190" s="54"/>
      <c r="CYP190" s="54"/>
      <c r="CYQ190" s="54"/>
      <c r="CYR190" s="54"/>
      <c r="CYS190" s="54"/>
      <c r="CYT190" s="54"/>
      <c r="CYU190" s="54"/>
      <c r="CYV190" s="54"/>
      <c r="CYW190" s="54"/>
      <c r="CYX190" s="54"/>
      <c r="CYY190" s="54"/>
      <c r="CYZ190" s="54"/>
      <c r="CZA190" s="54"/>
      <c r="CZB190" s="54"/>
      <c r="CZC190" s="54"/>
      <c r="CZD190" s="54"/>
      <c r="CZE190" s="54"/>
      <c r="CZF190" s="54"/>
      <c r="CZG190" s="54"/>
      <c r="CZH190" s="54"/>
      <c r="CZI190" s="54"/>
      <c r="CZJ190" s="54"/>
      <c r="CZK190" s="54"/>
      <c r="CZL190" s="54"/>
      <c r="CZM190" s="54"/>
      <c r="CZN190" s="54"/>
      <c r="CZO190" s="54"/>
      <c r="CZP190" s="54"/>
      <c r="CZQ190" s="54"/>
      <c r="CZR190" s="54"/>
      <c r="CZS190" s="54"/>
      <c r="CZT190" s="54"/>
      <c r="CZU190" s="54"/>
      <c r="CZV190" s="54"/>
      <c r="CZW190" s="54"/>
      <c r="CZX190" s="54"/>
      <c r="CZY190" s="54"/>
      <c r="CZZ190" s="54"/>
      <c r="DAA190" s="54"/>
      <c r="DAB190" s="54"/>
      <c r="DAC190" s="54"/>
      <c r="DAD190" s="54"/>
      <c r="DAE190" s="54"/>
      <c r="DAF190" s="54"/>
      <c r="DAG190" s="54"/>
      <c r="DAH190" s="54"/>
      <c r="DAI190" s="54"/>
      <c r="DAJ190" s="54"/>
      <c r="DAK190" s="54"/>
      <c r="DAL190" s="54"/>
      <c r="DAM190" s="54"/>
      <c r="DAN190" s="54"/>
      <c r="DAO190" s="54"/>
      <c r="DAP190" s="54"/>
      <c r="DAQ190" s="54"/>
      <c r="DAR190" s="54"/>
      <c r="DAS190" s="54"/>
      <c r="DAT190" s="54"/>
      <c r="DAU190" s="54"/>
      <c r="DAV190" s="54"/>
      <c r="DAW190" s="54"/>
      <c r="DAX190" s="54"/>
      <c r="DAY190" s="54"/>
      <c r="DAZ190" s="54"/>
      <c r="DBA190" s="54"/>
      <c r="DBB190" s="54"/>
      <c r="DBC190" s="54"/>
      <c r="DBD190" s="54"/>
      <c r="DBE190" s="54"/>
      <c r="DBF190" s="54"/>
      <c r="DBG190" s="54"/>
      <c r="DBH190" s="54"/>
      <c r="DBI190" s="54"/>
      <c r="DBJ190" s="54"/>
      <c r="DBK190" s="54"/>
      <c r="DBL190" s="54"/>
      <c r="DBM190" s="54"/>
      <c r="DBN190" s="54"/>
      <c r="DBO190" s="54"/>
      <c r="DBP190" s="54"/>
      <c r="DBQ190" s="54"/>
      <c r="DBR190" s="54"/>
      <c r="DBS190" s="54"/>
      <c r="DBT190" s="54"/>
      <c r="DBU190" s="54"/>
      <c r="DBV190" s="54"/>
      <c r="DBW190" s="54"/>
      <c r="DBX190" s="54"/>
      <c r="DBY190" s="54"/>
      <c r="DBZ190" s="54"/>
      <c r="DCA190" s="54"/>
      <c r="DCB190" s="54"/>
      <c r="DCC190" s="54"/>
      <c r="DCD190" s="54"/>
      <c r="DCE190" s="54"/>
      <c r="DCF190" s="54"/>
      <c r="DCG190" s="54"/>
      <c r="DCH190" s="54"/>
      <c r="DCI190" s="54"/>
      <c r="DCJ190" s="54"/>
      <c r="DCK190" s="54"/>
      <c r="DCL190" s="54"/>
      <c r="DCM190" s="54"/>
      <c r="DCN190" s="54"/>
      <c r="DCO190" s="54"/>
      <c r="DCP190" s="54"/>
      <c r="DCQ190" s="54"/>
      <c r="DCR190" s="54"/>
      <c r="DCS190" s="54"/>
      <c r="DCT190" s="54"/>
      <c r="DCU190" s="54"/>
      <c r="DCV190" s="54"/>
      <c r="DCW190" s="54"/>
      <c r="DCX190" s="54"/>
      <c r="DCY190" s="54"/>
      <c r="DCZ190" s="54"/>
      <c r="DDA190" s="54"/>
      <c r="DDB190" s="54"/>
      <c r="DDC190" s="54"/>
      <c r="DDD190" s="54"/>
      <c r="DDE190" s="54"/>
      <c r="DDF190" s="54"/>
      <c r="DDG190" s="54"/>
      <c r="DDH190" s="54"/>
      <c r="DDI190" s="54"/>
      <c r="DDJ190" s="54"/>
      <c r="DDK190" s="54"/>
      <c r="DDL190" s="54"/>
      <c r="DDM190" s="54"/>
      <c r="DDN190" s="54"/>
      <c r="DDO190" s="54"/>
      <c r="DDP190" s="54"/>
      <c r="DDQ190" s="54"/>
      <c r="DDR190" s="54"/>
      <c r="DDS190" s="54"/>
      <c r="DDT190" s="54"/>
      <c r="DDU190" s="54"/>
      <c r="DDV190" s="54"/>
      <c r="DDW190" s="54"/>
      <c r="DDX190" s="54"/>
      <c r="DDY190" s="54"/>
      <c r="DDZ190" s="54"/>
      <c r="DEA190" s="54"/>
      <c r="DEB190" s="54"/>
      <c r="DEC190" s="54"/>
      <c r="DED190" s="54"/>
      <c r="DEE190" s="54"/>
      <c r="DEF190" s="54"/>
      <c r="DEG190" s="54"/>
      <c r="DEH190" s="54"/>
      <c r="DEI190" s="54"/>
      <c r="DEJ190" s="54"/>
      <c r="DEK190" s="54"/>
      <c r="DEL190" s="54"/>
      <c r="DEM190" s="54"/>
      <c r="DEN190" s="54"/>
      <c r="DEO190" s="54"/>
      <c r="DEP190" s="54"/>
      <c r="DEQ190" s="54"/>
      <c r="DER190" s="54"/>
      <c r="DES190" s="54"/>
      <c r="DET190" s="54"/>
      <c r="DEU190" s="54"/>
      <c r="DEV190" s="54"/>
      <c r="DEW190" s="54"/>
      <c r="DEX190" s="54"/>
      <c r="DEY190" s="54"/>
      <c r="DEZ190" s="54"/>
      <c r="DFA190" s="54"/>
      <c r="DFB190" s="54"/>
      <c r="DFC190" s="54"/>
      <c r="DFD190" s="54"/>
      <c r="DFE190" s="54"/>
      <c r="DFF190" s="54"/>
      <c r="DFG190" s="54"/>
      <c r="DFH190" s="54"/>
      <c r="DFI190" s="54"/>
      <c r="DFJ190" s="54"/>
      <c r="DFK190" s="54"/>
      <c r="DFL190" s="54"/>
      <c r="DFM190" s="54"/>
      <c r="DFN190" s="54"/>
      <c r="DFO190" s="54"/>
      <c r="DFP190" s="54"/>
      <c r="DFQ190" s="54"/>
      <c r="DFR190" s="54"/>
      <c r="DFS190" s="54"/>
      <c r="DFT190" s="54"/>
      <c r="DFU190" s="54"/>
      <c r="DFV190" s="54"/>
      <c r="DFW190" s="54"/>
      <c r="DFX190" s="54"/>
      <c r="DFY190" s="54"/>
      <c r="DFZ190" s="54"/>
      <c r="DGA190" s="54"/>
      <c r="DGB190" s="54"/>
      <c r="DGC190" s="54"/>
      <c r="DGD190" s="54"/>
      <c r="DGE190" s="54"/>
      <c r="DGF190" s="54"/>
      <c r="DGG190" s="54"/>
      <c r="DGH190" s="54"/>
      <c r="DGI190" s="54"/>
      <c r="DGJ190" s="54"/>
      <c r="DGK190" s="54"/>
      <c r="DGL190" s="54"/>
      <c r="DGM190" s="54"/>
      <c r="DGN190" s="54"/>
      <c r="DGO190" s="54"/>
      <c r="DGP190" s="54"/>
      <c r="DGQ190" s="54"/>
      <c r="DGR190" s="54"/>
      <c r="DGS190" s="54"/>
      <c r="DGT190" s="54"/>
      <c r="DGU190" s="54"/>
      <c r="DGV190" s="54"/>
      <c r="DGW190" s="54"/>
      <c r="DGX190" s="54"/>
      <c r="DGY190" s="54"/>
      <c r="DGZ190" s="54"/>
      <c r="DHA190" s="54"/>
      <c r="DHB190" s="54"/>
      <c r="DHC190" s="54"/>
      <c r="DHD190" s="54"/>
      <c r="DHE190" s="54"/>
      <c r="DHF190" s="54"/>
      <c r="DHG190" s="54"/>
      <c r="DHH190" s="54"/>
      <c r="DHI190" s="54"/>
      <c r="DHJ190" s="54"/>
      <c r="DHK190" s="54"/>
      <c r="DHL190" s="54"/>
      <c r="DHM190" s="54"/>
      <c r="DHN190" s="54"/>
      <c r="DHO190" s="54"/>
      <c r="DHP190" s="54"/>
      <c r="DHQ190" s="54"/>
      <c r="DHR190" s="54"/>
      <c r="DHS190" s="54"/>
      <c r="DHT190" s="54"/>
      <c r="DHU190" s="54"/>
      <c r="DHV190" s="54"/>
      <c r="DHW190" s="54"/>
      <c r="DHX190" s="54"/>
      <c r="DHY190" s="54"/>
      <c r="DHZ190" s="54"/>
      <c r="DIA190" s="54"/>
      <c r="DIB190" s="54"/>
      <c r="DIC190" s="54"/>
      <c r="DID190" s="54"/>
      <c r="DIE190" s="54"/>
      <c r="DIF190" s="54"/>
      <c r="DIG190" s="54"/>
      <c r="DIH190" s="54"/>
      <c r="DII190" s="54"/>
      <c r="DIJ190" s="54"/>
      <c r="DIK190" s="54"/>
      <c r="DIL190" s="54"/>
      <c r="DIM190" s="54"/>
      <c r="DIN190" s="54"/>
      <c r="DIO190" s="54"/>
      <c r="DIP190" s="54"/>
      <c r="DIQ190" s="54"/>
      <c r="DIR190" s="54"/>
      <c r="DIS190" s="54"/>
      <c r="DIT190" s="54"/>
      <c r="DIU190" s="54"/>
      <c r="DIV190" s="54"/>
      <c r="DIW190" s="54"/>
      <c r="DIX190" s="54"/>
      <c r="DIY190" s="54"/>
      <c r="DIZ190" s="54"/>
      <c r="DJA190" s="54"/>
      <c r="DJB190" s="54"/>
      <c r="DJC190" s="54"/>
      <c r="DJD190" s="54"/>
      <c r="DJE190" s="54"/>
      <c r="DJF190" s="54"/>
      <c r="DJG190" s="54"/>
      <c r="DJH190" s="54"/>
      <c r="DJI190" s="54"/>
      <c r="DJJ190" s="54"/>
      <c r="DJK190" s="54"/>
      <c r="DJL190" s="54"/>
      <c r="DJM190" s="54"/>
      <c r="DJN190" s="54"/>
      <c r="DJO190" s="54"/>
      <c r="DJP190" s="54"/>
      <c r="DJQ190" s="54"/>
      <c r="DJR190" s="54"/>
      <c r="DJS190" s="54"/>
      <c r="DJT190" s="54"/>
      <c r="DJU190" s="54"/>
      <c r="DJV190" s="54"/>
      <c r="DJW190" s="54"/>
      <c r="DJX190" s="54"/>
      <c r="DJY190" s="54"/>
      <c r="DJZ190" s="54"/>
      <c r="DKA190" s="54"/>
      <c r="DKB190" s="54"/>
      <c r="DKC190" s="54"/>
      <c r="DKD190" s="54"/>
      <c r="DKE190" s="54"/>
      <c r="DKF190" s="54"/>
      <c r="DKG190" s="54"/>
      <c r="DKH190" s="54"/>
      <c r="DKI190" s="54"/>
      <c r="DKJ190" s="54"/>
      <c r="DKK190" s="54"/>
      <c r="DKL190" s="54"/>
      <c r="DKM190" s="54"/>
      <c r="DKN190" s="54"/>
      <c r="DKO190" s="54"/>
      <c r="DKP190" s="54"/>
      <c r="DKQ190" s="54"/>
      <c r="DKR190" s="54"/>
      <c r="DKS190" s="54"/>
      <c r="DKT190" s="54"/>
      <c r="DKU190" s="54"/>
      <c r="DKV190" s="54"/>
      <c r="DKW190" s="54"/>
      <c r="DKX190" s="54"/>
      <c r="DKY190" s="54"/>
      <c r="DKZ190" s="54"/>
      <c r="DLA190" s="54"/>
      <c r="DLB190" s="54"/>
      <c r="DLC190" s="54"/>
      <c r="DLD190" s="54"/>
      <c r="DLE190" s="54"/>
      <c r="DLF190" s="54"/>
      <c r="DLG190" s="54"/>
      <c r="DLH190" s="54"/>
      <c r="DLI190" s="54"/>
      <c r="DLJ190" s="54"/>
      <c r="DLK190" s="54"/>
      <c r="DLL190" s="54"/>
      <c r="DLM190" s="54"/>
      <c r="DLN190" s="54"/>
      <c r="DLO190" s="54"/>
      <c r="DLP190" s="54"/>
      <c r="DLQ190" s="54"/>
      <c r="DLR190" s="54"/>
      <c r="DLS190" s="54"/>
      <c r="DLT190" s="54"/>
      <c r="DLU190" s="54"/>
      <c r="DLV190" s="54"/>
      <c r="DLW190" s="54"/>
      <c r="DLX190" s="54"/>
      <c r="DLY190" s="54"/>
      <c r="DLZ190" s="54"/>
      <c r="DMA190" s="54"/>
      <c r="DMB190" s="54"/>
      <c r="DMC190" s="54"/>
      <c r="DMD190" s="54"/>
      <c r="DME190" s="54"/>
      <c r="DMF190" s="54"/>
      <c r="DMG190" s="54"/>
      <c r="DMH190" s="54"/>
      <c r="DMI190" s="54"/>
      <c r="DMJ190" s="54"/>
      <c r="DMK190" s="54"/>
      <c r="DML190" s="54"/>
      <c r="DMM190" s="54"/>
      <c r="DMN190" s="54"/>
      <c r="DMO190" s="54"/>
      <c r="DMP190" s="54"/>
      <c r="DMQ190" s="54"/>
      <c r="DMR190" s="54"/>
      <c r="DMS190" s="54"/>
      <c r="DMT190" s="54"/>
      <c r="DMU190" s="54"/>
      <c r="DMV190" s="54"/>
      <c r="DMW190" s="54"/>
      <c r="DMX190" s="54"/>
      <c r="DMY190" s="54"/>
      <c r="DMZ190" s="54"/>
      <c r="DNA190" s="54"/>
      <c r="DNB190" s="54"/>
      <c r="DNC190" s="54"/>
      <c r="DND190" s="54"/>
      <c r="DNE190" s="54"/>
      <c r="DNF190" s="54"/>
      <c r="DNG190" s="54"/>
      <c r="DNH190" s="54"/>
      <c r="DNI190" s="54"/>
      <c r="DNJ190" s="54"/>
      <c r="DNK190" s="54"/>
      <c r="DNL190" s="54"/>
      <c r="DNM190" s="54"/>
      <c r="DNN190" s="54"/>
      <c r="DNO190" s="54"/>
      <c r="DNP190" s="54"/>
      <c r="DNQ190" s="54"/>
      <c r="DNR190" s="54"/>
      <c r="DNS190" s="54"/>
      <c r="DNT190" s="54"/>
      <c r="DNU190" s="54"/>
      <c r="DNV190" s="54"/>
      <c r="DNW190" s="54"/>
      <c r="DNX190" s="54"/>
      <c r="DNY190" s="54"/>
      <c r="DNZ190" s="54"/>
      <c r="DOA190" s="54"/>
      <c r="DOB190" s="54"/>
      <c r="DOC190" s="54"/>
      <c r="DOD190" s="54"/>
      <c r="DOE190" s="54"/>
      <c r="DOF190" s="54"/>
      <c r="DOG190" s="54"/>
      <c r="DOH190" s="54"/>
      <c r="DOI190" s="54"/>
      <c r="DOJ190" s="54"/>
      <c r="DOK190" s="54"/>
      <c r="DOL190" s="54"/>
      <c r="DOM190" s="54"/>
      <c r="DON190" s="54"/>
      <c r="DOO190" s="54"/>
      <c r="DOP190" s="54"/>
      <c r="DOQ190" s="54"/>
      <c r="DOR190" s="54"/>
      <c r="DOS190" s="54"/>
      <c r="DOT190" s="54"/>
      <c r="DOU190" s="54"/>
      <c r="DOV190" s="54"/>
      <c r="DOW190" s="54"/>
      <c r="DOX190" s="54"/>
      <c r="DOY190" s="54"/>
      <c r="DOZ190" s="54"/>
      <c r="DPA190" s="54"/>
      <c r="DPB190" s="54"/>
      <c r="DPC190" s="54"/>
      <c r="DPD190" s="54"/>
      <c r="DPE190" s="54"/>
      <c r="DPF190" s="54"/>
      <c r="DPG190" s="54"/>
      <c r="DPH190" s="54"/>
      <c r="DPI190" s="54"/>
      <c r="DPJ190" s="54"/>
      <c r="DPK190" s="54"/>
      <c r="DPL190" s="54"/>
      <c r="DPM190" s="54"/>
      <c r="DPN190" s="54"/>
      <c r="DPO190" s="54"/>
      <c r="DPP190" s="54"/>
      <c r="DPQ190" s="54"/>
      <c r="DPR190" s="54"/>
      <c r="DPS190" s="54"/>
      <c r="DPT190" s="54"/>
      <c r="DPU190" s="54"/>
      <c r="DPV190" s="54"/>
      <c r="DPW190" s="54"/>
      <c r="DPX190" s="54"/>
      <c r="DPY190" s="54"/>
      <c r="DPZ190" s="54"/>
      <c r="DQA190" s="54"/>
      <c r="DQB190" s="54"/>
      <c r="DQC190" s="54"/>
      <c r="DQD190" s="54"/>
      <c r="DQE190" s="54"/>
      <c r="DQF190" s="54"/>
      <c r="DQG190" s="54"/>
      <c r="DQH190" s="54"/>
      <c r="DQI190" s="54"/>
      <c r="DQJ190" s="54"/>
      <c r="DQK190" s="54"/>
      <c r="DQL190" s="54"/>
      <c r="DQM190" s="54"/>
      <c r="DQN190" s="54"/>
      <c r="DQO190" s="54"/>
      <c r="DQP190" s="54"/>
      <c r="DQQ190" s="54"/>
      <c r="DQR190" s="54"/>
      <c r="DQS190" s="54"/>
      <c r="DQT190" s="54"/>
      <c r="DQU190" s="54"/>
      <c r="DQV190" s="54"/>
      <c r="DQW190" s="54"/>
      <c r="DQX190" s="54"/>
      <c r="DQY190" s="54"/>
      <c r="DQZ190" s="54"/>
      <c r="DRA190" s="54"/>
      <c r="DRB190" s="54"/>
      <c r="DRC190" s="54"/>
      <c r="DRD190" s="54"/>
      <c r="DRE190" s="54"/>
      <c r="DRF190" s="54"/>
      <c r="DRG190" s="54"/>
      <c r="DRH190" s="54"/>
      <c r="DRI190" s="54"/>
      <c r="DRJ190" s="54"/>
      <c r="DRK190" s="54"/>
      <c r="DRL190" s="54"/>
      <c r="DRM190" s="54"/>
      <c r="DRN190" s="54"/>
      <c r="DRO190" s="54"/>
      <c r="DRP190" s="54"/>
      <c r="DRQ190" s="54"/>
      <c r="DRR190" s="54"/>
      <c r="DRS190" s="54"/>
      <c r="DRT190" s="54"/>
      <c r="DRU190" s="54"/>
      <c r="DRV190" s="54"/>
      <c r="DRW190" s="54"/>
      <c r="DRX190" s="54"/>
      <c r="DRY190" s="54"/>
      <c r="DRZ190" s="54"/>
      <c r="DSA190" s="54"/>
      <c r="DSB190" s="54"/>
      <c r="DSC190" s="54"/>
      <c r="DSD190" s="54"/>
      <c r="DSE190" s="54"/>
      <c r="DSF190" s="54"/>
      <c r="DSG190" s="54"/>
      <c r="DSH190" s="54"/>
      <c r="DSI190" s="54"/>
      <c r="DSJ190" s="54"/>
      <c r="DSK190" s="54"/>
      <c r="DSL190" s="54"/>
      <c r="DSM190" s="54"/>
      <c r="DSN190" s="54"/>
      <c r="DSO190" s="54"/>
      <c r="DSP190" s="54"/>
      <c r="DSQ190" s="54"/>
      <c r="DSR190" s="54"/>
      <c r="DSS190" s="54"/>
      <c r="DST190" s="54"/>
      <c r="DSU190" s="54"/>
      <c r="DSV190" s="54"/>
      <c r="DSW190" s="54"/>
      <c r="DSX190" s="54"/>
      <c r="DSY190" s="54"/>
      <c r="DSZ190" s="54"/>
      <c r="DTA190" s="54"/>
      <c r="DTB190" s="54"/>
      <c r="DTC190" s="54"/>
      <c r="DTD190" s="54"/>
      <c r="DTE190" s="54"/>
      <c r="DTF190" s="54"/>
      <c r="DTG190" s="54"/>
      <c r="DTH190" s="54"/>
      <c r="DTI190" s="54"/>
      <c r="DTJ190" s="54"/>
      <c r="DTK190" s="54"/>
      <c r="DTL190" s="54"/>
      <c r="DTM190" s="54"/>
      <c r="DTN190" s="54"/>
      <c r="DTO190" s="54"/>
      <c r="DTP190" s="54"/>
      <c r="DTQ190" s="54"/>
      <c r="DTR190" s="54"/>
      <c r="DTS190" s="54"/>
      <c r="DTT190" s="54"/>
      <c r="DTU190" s="54"/>
      <c r="DTV190" s="54"/>
      <c r="DTW190" s="54"/>
      <c r="DTX190" s="54"/>
      <c r="DTY190" s="54"/>
      <c r="DTZ190" s="54"/>
      <c r="DUA190" s="54"/>
      <c r="DUB190" s="54"/>
      <c r="DUC190" s="54"/>
      <c r="DUD190" s="54"/>
      <c r="DUE190" s="54"/>
      <c r="DUF190" s="54"/>
      <c r="DUG190" s="54"/>
      <c r="DUH190" s="54"/>
      <c r="DUI190" s="54"/>
      <c r="DUJ190" s="54"/>
      <c r="DUK190" s="54"/>
      <c r="DUL190" s="54"/>
      <c r="DUM190" s="54"/>
      <c r="DUN190" s="54"/>
      <c r="DUO190" s="54"/>
      <c r="DUP190" s="54"/>
      <c r="DUQ190" s="54"/>
      <c r="DUR190" s="54"/>
      <c r="DUS190" s="54"/>
      <c r="DUT190" s="54"/>
      <c r="DUU190" s="54"/>
      <c r="DUV190" s="54"/>
      <c r="DUW190" s="54"/>
      <c r="DUX190" s="54"/>
      <c r="DUY190" s="54"/>
      <c r="DUZ190" s="54"/>
      <c r="DVA190" s="54"/>
      <c r="DVB190" s="54"/>
      <c r="DVC190" s="54"/>
      <c r="DVD190" s="54"/>
      <c r="DVE190" s="54"/>
      <c r="DVF190" s="54"/>
      <c r="DVG190" s="54"/>
      <c r="DVH190" s="54"/>
      <c r="DVI190" s="54"/>
      <c r="DVJ190" s="54"/>
      <c r="DVK190" s="54"/>
      <c r="DVL190" s="54"/>
      <c r="DVM190" s="54"/>
      <c r="DVN190" s="54"/>
      <c r="DVO190" s="54"/>
      <c r="DVP190" s="54"/>
      <c r="DVQ190" s="54"/>
      <c r="DVR190" s="54"/>
      <c r="DVS190" s="54"/>
      <c r="DVT190" s="54"/>
      <c r="DVU190" s="54"/>
      <c r="DVV190" s="54"/>
      <c r="DVW190" s="54"/>
      <c r="DVX190" s="54"/>
      <c r="DVY190" s="54"/>
      <c r="DVZ190" s="54"/>
      <c r="DWA190" s="54"/>
      <c r="DWB190" s="54"/>
      <c r="DWC190" s="54"/>
      <c r="DWD190" s="54"/>
      <c r="DWE190" s="54"/>
      <c r="DWF190" s="54"/>
      <c r="DWG190" s="54"/>
      <c r="DWH190" s="54"/>
      <c r="DWI190" s="54"/>
      <c r="DWJ190" s="54"/>
      <c r="DWK190" s="54"/>
      <c r="DWL190" s="54"/>
      <c r="DWM190" s="54"/>
      <c r="DWN190" s="54"/>
      <c r="DWO190" s="54"/>
      <c r="DWP190" s="54"/>
      <c r="DWQ190" s="54"/>
      <c r="DWR190" s="54"/>
      <c r="DWS190" s="54"/>
      <c r="DWT190" s="54"/>
      <c r="DWU190" s="54"/>
      <c r="DWV190" s="54"/>
      <c r="DWW190" s="54"/>
      <c r="DWX190" s="54"/>
      <c r="DWY190" s="54"/>
      <c r="DWZ190" s="54"/>
      <c r="DXA190" s="54"/>
      <c r="DXB190" s="54"/>
      <c r="DXC190" s="54"/>
      <c r="DXD190" s="54"/>
      <c r="DXE190" s="54"/>
      <c r="DXF190" s="54"/>
      <c r="DXG190" s="54"/>
      <c r="DXH190" s="54"/>
      <c r="DXI190" s="54"/>
      <c r="DXJ190" s="54"/>
      <c r="DXK190" s="54"/>
      <c r="DXL190" s="54"/>
      <c r="DXM190" s="54"/>
      <c r="DXN190" s="54"/>
      <c r="DXO190" s="54"/>
      <c r="DXP190" s="54"/>
      <c r="DXQ190" s="54"/>
      <c r="DXR190" s="54"/>
      <c r="DXS190" s="54"/>
      <c r="DXT190" s="54"/>
      <c r="DXU190" s="54"/>
      <c r="DXV190" s="54"/>
      <c r="DXW190" s="54"/>
      <c r="DXX190" s="54"/>
      <c r="DXY190" s="54"/>
      <c r="DXZ190" s="54"/>
      <c r="DYA190" s="54"/>
      <c r="DYB190" s="54"/>
      <c r="DYC190" s="54"/>
      <c r="DYD190" s="54"/>
      <c r="DYE190" s="54"/>
      <c r="DYF190" s="54"/>
      <c r="DYG190" s="54"/>
      <c r="DYH190" s="54"/>
      <c r="DYI190" s="54"/>
      <c r="DYJ190" s="54"/>
      <c r="DYK190" s="54"/>
      <c r="DYL190" s="54"/>
      <c r="DYM190" s="54"/>
      <c r="DYN190" s="54"/>
      <c r="DYO190" s="54"/>
      <c r="DYP190" s="54"/>
      <c r="DYQ190" s="54"/>
      <c r="DYR190" s="54"/>
      <c r="DYS190" s="54"/>
      <c r="DYT190" s="54"/>
      <c r="DYU190" s="54"/>
      <c r="DYV190" s="54"/>
      <c r="DYW190" s="54"/>
      <c r="DYX190" s="54"/>
      <c r="DYY190" s="54"/>
      <c r="DYZ190" s="54"/>
      <c r="DZA190" s="54"/>
      <c r="DZB190" s="54"/>
      <c r="DZC190" s="54"/>
      <c r="DZD190" s="54"/>
      <c r="DZE190" s="54"/>
      <c r="DZF190" s="54"/>
      <c r="DZG190" s="54"/>
      <c r="DZH190" s="54"/>
      <c r="DZI190" s="54"/>
      <c r="DZJ190" s="54"/>
      <c r="DZK190" s="54"/>
      <c r="DZL190" s="54"/>
      <c r="DZM190" s="54"/>
      <c r="DZN190" s="54"/>
      <c r="DZO190" s="54"/>
      <c r="DZP190" s="54"/>
      <c r="DZQ190" s="54"/>
      <c r="DZR190" s="54"/>
      <c r="DZS190" s="54"/>
      <c r="DZT190" s="54"/>
      <c r="DZU190" s="54"/>
      <c r="DZV190" s="54"/>
      <c r="DZW190" s="54"/>
      <c r="DZX190" s="54"/>
      <c r="DZY190" s="54"/>
      <c r="DZZ190" s="54"/>
      <c r="EAA190" s="54"/>
      <c r="EAB190" s="54"/>
      <c r="EAC190" s="54"/>
      <c r="EAD190" s="54"/>
      <c r="EAE190" s="54"/>
      <c r="EAF190" s="54"/>
      <c r="EAG190" s="54"/>
      <c r="EAH190" s="54"/>
      <c r="EAI190" s="54"/>
      <c r="EAJ190" s="54"/>
      <c r="EAK190" s="54"/>
      <c r="EAL190" s="54"/>
      <c r="EAM190" s="54"/>
      <c r="EAN190" s="54"/>
      <c r="EAO190" s="54"/>
      <c r="EAP190" s="54"/>
      <c r="EAQ190" s="54"/>
      <c r="EAR190" s="54"/>
      <c r="EAS190" s="54"/>
      <c r="EAT190" s="54"/>
      <c r="EAU190" s="54"/>
      <c r="EAV190" s="54"/>
      <c r="EAW190" s="54"/>
      <c r="EAX190" s="54"/>
      <c r="EAY190" s="54"/>
      <c r="EAZ190" s="54"/>
      <c r="EBA190" s="54"/>
      <c r="EBB190" s="54"/>
      <c r="EBC190" s="54"/>
      <c r="EBD190" s="54"/>
      <c r="EBE190" s="54"/>
      <c r="EBF190" s="54"/>
      <c r="EBG190" s="54"/>
      <c r="EBH190" s="54"/>
      <c r="EBI190" s="54"/>
      <c r="EBJ190" s="54"/>
      <c r="EBK190" s="54"/>
      <c r="EBL190" s="54"/>
      <c r="EBM190" s="54"/>
      <c r="EBN190" s="54"/>
      <c r="EBO190" s="54"/>
      <c r="EBP190" s="54"/>
      <c r="EBQ190" s="54"/>
      <c r="EBR190" s="54"/>
      <c r="EBS190" s="54"/>
      <c r="EBT190" s="54"/>
      <c r="EBU190" s="54"/>
      <c r="EBV190" s="54"/>
      <c r="EBW190" s="54"/>
      <c r="EBX190" s="54"/>
      <c r="EBY190" s="54"/>
      <c r="EBZ190" s="54"/>
      <c r="ECA190" s="54"/>
      <c r="ECB190" s="54"/>
      <c r="ECC190" s="54"/>
      <c r="ECD190" s="54"/>
      <c r="ECE190" s="54"/>
      <c r="ECF190" s="54"/>
      <c r="ECG190" s="54"/>
      <c r="ECH190" s="54"/>
      <c r="ECI190" s="54"/>
      <c r="ECJ190" s="54"/>
      <c r="ECK190" s="54"/>
      <c r="ECL190" s="54"/>
      <c r="ECM190" s="54"/>
      <c r="ECN190" s="54"/>
      <c r="ECO190" s="54"/>
      <c r="ECP190" s="54"/>
      <c r="ECQ190" s="54"/>
      <c r="ECR190" s="54"/>
      <c r="ECS190" s="54"/>
      <c r="ECT190" s="54"/>
      <c r="ECU190" s="54"/>
      <c r="ECV190" s="54"/>
      <c r="ECW190" s="54"/>
      <c r="ECX190" s="54"/>
      <c r="ECY190" s="54"/>
      <c r="ECZ190" s="54"/>
      <c r="EDA190" s="54"/>
      <c r="EDB190" s="54"/>
      <c r="EDC190" s="54"/>
      <c r="EDD190" s="54"/>
      <c r="EDE190" s="54"/>
      <c r="EDF190" s="54"/>
      <c r="EDG190" s="54"/>
      <c r="EDH190" s="54"/>
      <c r="EDI190" s="54"/>
      <c r="EDJ190" s="54"/>
      <c r="EDK190" s="54"/>
      <c r="EDL190" s="54"/>
      <c r="EDM190" s="54"/>
      <c r="EDN190" s="54"/>
      <c r="EDO190" s="54"/>
      <c r="EDP190" s="54"/>
      <c r="EDQ190" s="54"/>
      <c r="EDR190" s="54"/>
      <c r="EDS190" s="54"/>
      <c r="EDT190" s="54"/>
      <c r="EDU190" s="54"/>
      <c r="EDV190" s="54"/>
      <c r="EDW190" s="54"/>
      <c r="EDX190" s="54"/>
      <c r="EDY190" s="54"/>
      <c r="EDZ190" s="54"/>
      <c r="EEA190" s="54"/>
      <c r="EEB190" s="54"/>
      <c r="EEC190" s="54"/>
      <c r="EED190" s="54"/>
      <c r="EEE190" s="54"/>
      <c r="EEF190" s="54"/>
      <c r="EEG190" s="54"/>
      <c r="EEH190" s="54"/>
      <c r="EEI190" s="54"/>
      <c r="EEJ190" s="54"/>
      <c r="EEK190" s="54"/>
      <c r="EEL190" s="54"/>
      <c r="EEM190" s="54"/>
      <c r="EEN190" s="54"/>
      <c r="EEO190" s="54"/>
      <c r="EEP190" s="54"/>
      <c r="EEQ190" s="54"/>
      <c r="EER190" s="54"/>
      <c r="EES190" s="54"/>
      <c r="EET190" s="54"/>
      <c r="EEU190" s="54"/>
      <c r="EEV190" s="54"/>
      <c r="EEW190" s="54"/>
      <c r="EEX190" s="54"/>
      <c r="EEY190" s="54"/>
      <c r="EEZ190" s="54"/>
      <c r="EFA190" s="54"/>
      <c r="EFB190" s="54"/>
      <c r="EFC190" s="54"/>
      <c r="EFD190" s="54"/>
      <c r="EFE190" s="54"/>
      <c r="EFF190" s="54"/>
      <c r="EFG190" s="54"/>
      <c r="EFH190" s="54"/>
      <c r="EFI190" s="54"/>
      <c r="EFJ190" s="54"/>
      <c r="EFK190" s="54"/>
      <c r="EFL190" s="54"/>
      <c r="EFM190" s="54"/>
      <c r="EFN190" s="54"/>
      <c r="EFO190" s="54"/>
      <c r="EFP190" s="54"/>
      <c r="EFQ190" s="54"/>
      <c r="EFR190" s="54"/>
      <c r="EFS190" s="54"/>
      <c r="EFT190" s="54"/>
      <c r="EFU190" s="54"/>
      <c r="EFV190" s="54"/>
      <c r="EFW190" s="54"/>
      <c r="EFX190" s="54"/>
      <c r="EFY190" s="54"/>
      <c r="EFZ190" s="54"/>
      <c r="EGA190" s="54"/>
      <c r="EGB190" s="54"/>
      <c r="EGC190" s="54"/>
      <c r="EGD190" s="54"/>
      <c r="EGE190" s="54"/>
      <c r="EGF190" s="54"/>
      <c r="EGG190" s="54"/>
      <c r="EGH190" s="54"/>
      <c r="EGI190" s="54"/>
      <c r="EGJ190" s="54"/>
      <c r="EGK190" s="54"/>
      <c r="EGL190" s="54"/>
      <c r="EGM190" s="54"/>
      <c r="EGN190" s="54"/>
      <c r="EGO190" s="54"/>
      <c r="EGP190" s="54"/>
      <c r="EGQ190" s="54"/>
      <c r="EGR190" s="54"/>
      <c r="EGS190" s="54"/>
      <c r="EGT190" s="54"/>
      <c r="EGU190" s="54"/>
      <c r="EGV190" s="54"/>
      <c r="EGW190" s="54"/>
      <c r="EGX190" s="54"/>
      <c r="EGY190" s="54"/>
      <c r="EGZ190" s="54"/>
      <c r="EHA190" s="54"/>
      <c r="EHB190" s="54"/>
      <c r="EHC190" s="54"/>
      <c r="EHD190" s="54"/>
      <c r="EHE190" s="54"/>
      <c r="EHF190" s="54"/>
      <c r="EHG190" s="54"/>
      <c r="EHH190" s="54"/>
      <c r="EHI190" s="54"/>
      <c r="EHJ190" s="54"/>
      <c r="EHK190" s="54"/>
      <c r="EHL190" s="54"/>
      <c r="EHM190" s="54"/>
      <c r="EHN190" s="54"/>
      <c r="EHO190" s="54"/>
      <c r="EHP190" s="54"/>
      <c r="EHQ190" s="54"/>
      <c r="EHR190" s="54"/>
      <c r="EHS190" s="54"/>
      <c r="EHT190" s="54"/>
      <c r="EHU190" s="54"/>
      <c r="EHV190" s="54"/>
      <c r="EHW190" s="54"/>
      <c r="EHX190" s="54"/>
      <c r="EHY190" s="54"/>
      <c r="EHZ190" s="54"/>
      <c r="EIA190" s="54"/>
      <c r="EIB190" s="54"/>
      <c r="EIC190" s="54"/>
      <c r="EID190" s="54"/>
      <c r="EIE190" s="54"/>
      <c r="EIF190" s="54"/>
      <c r="EIG190" s="54"/>
      <c r="EIH190" s="54"/>
      <c r="EII190" s="54"/>
      <c r="EIJ190" s="54"/>
      <c r="EIK190" s="54"/>
      <c r="EIL190" s="54"/>
      <c r="EIM190" s="54"/>
      <c r="EIN190" s="54"/>
      <c r="EIO190" s="54"/>
      <c r="EIP190" s="54"/>
      <c r="EIQ190" s="54"/>
      <c r="EIR190" s="54"/>
      <c r="EIS190" s="54"/>
      <c r="EIT190" s="54"/>
      <c r="EIU190" s="54"/>
      <c r="EIV190" s="54"/>
      <c r="EIW190" s="54"/>
      <c r="EIX190" s="54"/>
      <c r="EIY190" s="54"/>
      <c r="EIZ190" s="54"/>
      <c r="EJA190" s="54"/>
      <c r="EJB190" s="54"/>
      <c r="EJC190" s="54"/>
      <c r="EJD190" s="54"/>
      <c r="EJE190" s="54"/>
      <c r="EJF190" s="54"/>
      <c r="EJG190" s="54"/>
      <c r="EJH190" s="54"/>
      <c r="EJI190" s="54"/>
      <c r="EJJ190" s="54"/>
      <c r="EJK190" s="54"/>
      <c r="EJL190" s="54"/>
      <c r="EJM190" s="54"/>
      <c r="EJN190" s="54"/>
      <c r="EJO190" s="54"/>
      <c r="EJP190" s="54"/>
      <c r="EJQ190" s="54"/>
      <c r="EJR190" s="54"/>
      <c r="EJS190" s="54"/>
      <c r="EJT190" s="54"/>
      <c r="EJU190" s="54"/>
      <c r="EJV190" s="54"/>
      <c r="EJW190" s="54"/>
      <c r="EJX190" s="54"/>
      <c r="EJY190" s="54"/>
      <c r="EJZ190" s="54"/>
      <c r="EKA190" s="54"/>
      <c r="EKB190" s="54"/>
      <c r="EKC190" s="54"/>
      <c r="EKD190" s="54"/>
      <c r="EKE190" s="54"/>
      <c r="EKF190" s="54"/>
      <c r="EKG190" s="54"/>
      <c r="EKH190" s="54"/>
      <c r="EKI190" s="54"/>
      <c r="EKJ190" s="54"/>
      <c r="EKK190" s="54"/>
      <c r="EKL190" s="54"/>
      <c r="EKM190" s="54"/>
      <c r="EKN190" s="54"/>
      <c r="EKO190" s="54"/>
      <c r="EKP190" s="54"/>
      <c r="EKQ190" s="54"/>
      <c r="EKR190" s="54"/>
      <c r="EKS190" s="54"/>
      <c r="EKT190" s="54"/>
      <c r="EKU190" s="54"/>
      <c r="EKV190" s="54"/>
      <c r="EKW190" s="54"/>
      <c r="EKX190" s="54"/>
      <c r="EKY190" s="54"/>
      <c r="EKZ190" s="54"/>
      <c r="ELA190" s="54"/>
      <c r="ELB190" s="54"/>
      <c r="ELC190" s="54"/>
      <c r="ELD190" s="54"/>
      <c r="ELE190" s="54"/>
      <c r="ELF190" s="54"/>
      <c r="ELG190" s="54"/>
      <c r="ELH190" s="54"/>
      <c r="ELI190" s="54"/>
      <c r="ELJ190" s="54"/>
      <c r="ELK190" s="54"/>
      <c r="ELL190" s="54"/>
      <c r="ELM190" s="54"/>
      <c r="ELN190" s="54"/>
      <c r="ELO190" s="54"/>
      <c r="ELP190" s="54"/>
      <c r="ELQ190" s="54"/>
      <c r="ELR190" s="54"/>
      <c r="ELS190" s="54"/>
      <c r="ELT190" s="54"/>
      <c r="ELU190" s="54"/>
      <c r="ELV190" s="54"/>
      <c r="ELW190" s="54"/>
      <c r="ELX190" s="54"/>
      <c r="ELY190" s="54"/>
      <c r="ELZ190" s="54"/>
      <c r="EMA190" s="54"/>
      <c r="EMB190" s="54"/>
      <c r="EMC190" s="54"/>
      <c r="EMD190" s="54"/>
      <c r="EME190" s="54"/>
      <c r="EMF190" s="54"/>
      <c r="EMG190" s="54"/>
      <c r="EMH190" s="54"/>
      <c r="EMI190" s="54"/>
      <c r="EMJ190" s="54"/>
      <c r="EMK190" s="54"/>
      <c r="EML190" s="54"/>
      <c r="EMM190" s="54"/>
      <c r="EMN190" s="54"/>
      <c r="EMO190" s="54"/>
      <c r="EMP190" s="54"/>
      <c r="EMQ190" s="54"/>
      <c r="EMR190" s="54"/>
      <c r="EMS190" s="54"/>
      <c r="EMT190" s="54"/>
      <c r="EMU190" s="54"/>
      <c r="EMV190" s="54"/>
      <c r="EMW190" s="54"/>
      <c r="EMX190" s="54"/>
      <c r="EMY190" s="54"/>
      <c r="EMZ190" s="54"/>
      <c r="ENA190" s="54"/>
      <c r="ENB190" s="54"/>
      <c r="ENC190" s="54"/>
      <c r="END190" s="54"/>
      <c r="ENE190" s="54"/>
      <c r="ENF190" s="54"/>
      <c r="ENG190" s="54"/>
      <c r="ENH190" s="54"/>
      <c r="ENI190" s="54"/>
      <c r="ENJ190" s="54"/>
      <c r="ENK190" s="54"/>
      <c r="ENL190" s="54"/>
      <c r="ENM190" s="54"/>
      <c r="ENN190" s="54"/>
      <c r="ENO190" s="54"/>
      <c r="ENP190" s="54"/>
      <c r="ENQ190" s="54"/>
      <c r="ENR190" s="54"/>
      <c r="ENS190" s="54"/>
      <c r="ENT190" s="54"/>
      <c r="ENU190" s="54"/>
      <c r="ENV190" s="54"/>
      <c r="ENW190" s="54"/>
      <c r="ENX190" s="54"/>
      <c r="ENY190" s="54"/>
      <c r="ENZ190" s="54"/>
      <c r="EOA190" s="54"/>
      <c r="EOB190" s="54"/>
      <c r="EOC190" s="54"/>
      <c r="EOD190" s="54"/>
      <c r="EOE190" s="54"/>
      <c r="EOF190" s="54"/>
      <c r="EOG190" s="54"/>
      <c r="EOH190" s="54"/>
      <c r="EOI190" s="54"/>
      <c r="EOJ190" s="54"/>
      <c r="EOK190" s="54"/>
      <c r="EOL190" s="54"/>
      <c r="EOM190" s="54"/>
      <c r="EON190" s="54"/>
      <c r="EOO190" s="54"/>
      <c r="EOP190" s="54"/>
      <c r="EOQ190" s="54"/>
      <c r="EOR190" s="54"/>
      <c r="EOS190" s="54"/>
      <c r="EOT190" s="54"/>
      <c r="EOU190" s="54"/>
      <c r="EOV190" s="54"/>
      <c r="EOW190" s="54"/>
      <c r="EOX190" s="54"/>
      <c r="EOY190" s="54"/>
      <c r="EOZ190" s="54"/>
      <c r="EPA190" s="54"/>
      <c r="EPB190" s="54"/>
      <c r="EPC190" s="54"/>
      <c r="EPD190" s="54"/>
      <c r="EPE190" s="54"/>
      <c r="EPF190" s="54"/>
      <c r="EPG190" s="54"/>
      <c r="EPH190" s="54"/>
      <c r="EPI190" s="54"/>
      <c r="EPJ190" s="54"/>
      <c r="EPK190" s="54"/>
      <c r="EPL190" s="54"/>
      <c r="EPM190" s="54"/>
      <c r="EPN190" s="54"/>
      <c r="EPO190" s="54"/>
      <c r="EPP190" s="54"/>
      <c r="EPQ190" s="54"/>
      <c r="EPR190" s="54"/>
      <c r="EPS190" s="54"/>
      <c r="EPT190" s="54"/>
      <c r="EPU190" s="54"/>
      <c r="EPV190" s="54"/>
      <c r="EPW190" s="54"/>
      <c r="EPX190" s="54"/>
      <c r="EPY190" s="54"/>
      <c r="EPZ190" s="54"/>
      <c r="EQA190" s="54"/>
      <c r="EQB190" s="54"/>
      <c r="EQC190" s="54"/>
      <c r="EQD190" s="54"/>
      <c r="EQE190" s="54"/>
      <c r="EQF190" s="54"/>
      <c r="EQG190" s="54"/>
      <c r="EQH190" s="54"/>
      <c r="EQI190" s="54"/>
      <c r="EQJ190" s="54"/>
      <c r="EQK190" s="54"/>
      <c r="EQL190" s="54"/>
      <c r="EQM190" s="54"/>
      <c r="EQN190" s="54"/>
      <c r="EQO190" s="54"/>
      <c r="EQP190" s="54"/>
      <c r="EQQ190" s="54"/>
      <c r="EQR190" s="54"/>
      <c r="EQS190" s="54"/>
      <c r="EQT190" s="54"/>
      <c r="EQU190" s="54"/>
      <c r="EQV190" s="54"/>
      <c r="EQW190" s="54"/>
      <c r="EQX190" s="54"/>
      <c r="EQY190" s="54"/>
      <c r="EQZ190" s="54"/>
      <c r="ERA190" s="54"/>
      <c r="ERB190" s="54"/>
      <c r="ERC190" s="54"/>
      <c r="ERD190" s="54"/>
      <c r="ERE190" s="54"/>
      <c r="ERF190" s="54"/>
      <c r="ERG190" s="54"/>
      <c r="ERH190" s="54"/>
      <c r="ERI190" s="54"/>
      <c r="ERJ190" s="54"/>
      <c r="ERK190" s="54"/>
      <c r="ERL190" s="54"/>
      <c r="ERM190" s="54"/>
      <c r="ERN190" s="54"/>
      <c r="ERO190" s="54"/>
      <c r="ERP190" s="54"/>
      <c r="ERQ190" s="54"/>
      <c r="ERR190" s="54"/>
      <c r="ERS190" s="54"/>
      <c r="ERT190" s="54"/>
      <c r="ERU190" s="54"/>
      <c r="ERV190" s="54"/>
      <c r="ERW190" s="54"/>
      <c r="ERX190" s="54"/>
      <c r="ERY190" s="54"/>
      <c r="ERZ190" s="54"/>
      <c r="ESA190" s="54"/>
      <c r="ESB190" s="54"/>
      <c r="ESC190" s="54"/>
      <c r="ESD190" s="54"/>
      <c r="ESE190" s="54"/>
      <c r="ESF190" s="54"/>
      <c r="ESG190" s="54"/>
      <c r="ESH190" s="54"/>
      <c r="ESI190" s="54"/>
      <c r="ESJ190" s="54"/>
      <c r="ESK190" s="54"/>
      <c r="ESL190" s="54"/>
      <c r="ESM190" s="54"/>
      <c r="ESN190" s="54"/>
      <c r="ESO190" s="54"/>
      <c r="ESP190" s="54"/>
      <c r="ESQ190" s="54"/>
      <c r="ESR190" s="54"/>
      <c r="ESS190" s="54"/>
      <c r="EST190" s="54"/>
      <c r="ESU190" s="54"/>
      <c r="ESV190" s="54"/>
      <c r="ESW190" s="54"/>
      <c r="ESX190" s="54"/>
      <c r="ESY190" s="54"/>
      <c r="ESZ190" s="54"/>
      <c r="ETA190" s="54"/>
      <c r="ETB190" s="54"/>
      <c r="ETC190" s="54"/>
      <c r="ETD190" s="54"/>
      <c r="ETE190" s="54"/>
      <c r="ETF190" s="54"/>
      <c r="ETG190" s="54"/>
      <c r="ETH190" s="54"/>
      <c r="ETI190" s="54"/>
      <c r="ETJ190" s="54"/>
      <c r="ETK190" s="54"/>
      <c r="ETL190" s="54"/>
      <c r="ETM190" s="54"/>
      <c r="ETN190" s="54"/>
      <c r="ETO190" s="54"/>
      <c r="ETP190" s="54"/>
      <c r="ETQ190" s="54"/>
      <c r="ETR190" s="54"/>
      <c r="ETS190" s="54"/>
      <c r="ETT190" s="54"/>
      <c r="ETU190" s="54"/>
      <c r="ETV190" s="54"/>
      <c r="ETW190" s="54"/>
      <c r="ETX190" s="54"/>
      <c r="ETY190" s="54"/>
      <c r="ETZ190" s="54"/>
      <c r="EUA190" s="54"/>
      <c r="EUB190" s="54"/>
      <c r="EUC190" s="54"/>
      <c r="EUD190" s="54"/>
      <c r="EUE190" s="54"/>
      <c r="EUF190" s="54"/>
      <c r="EUG190" s="54"/>
      <c r="EUH190" s="54"/>
      <c r="EUI190" s="54"/>
      <c r="EUJ190" s="54"/>
      <c r="EUK190" s="54"/>
      <c r="EUL190" s="54"/>
      <c r="EUM190" s="54"/>
      <c r="EUN190" s="54"/>
      <c r="EUO190" s="54"/>
      <c r="EUP190" s="54"/>
      <c r="EUQ190" s="54"/>
      <c r="EUR190" s="54"/>
      <c r="EUS190" s="54"/>
      <c r="EUT190" s="54"/>
      <c r="EUU190" s="54"/>
      <c r="EUV190" s="54"/>
      <c r="EUW190" s="54"/>
      <c r="EUX190" s="54"/>
      <c r="EUY190" s="54"/>
      <c r="EUZ190" s="54"/>
      <c r="EVA190" s="54"/>
      <c r="EVB190" s="54"/>
      <c r="EVC190" s="54"/>
      <c r="EVD190" s="54"/>
      <c r="EVE190" s="54"/>
      <c r="EVF190" s="54"/>
      <c r="EVG190" s="54"/>
      <c r="EVH190" s="54"/>
      <c r="EVI190" s="54"/>
      <c r="EVJ190" s="54"/>
      <c r="EVK190" s="54"/>
      <c r="EVL190" s="54"/>
      <c r="EVM190" s="54"/>
      <c r="EVN190" s="54"/>
      <c r="EVO190" s="54"/>
      <c r="EVP190" s="54"/>
      <c r="EVQ190" s="54"/>
      <c r="EVR190" s="54"/>
      <c r="EVS190" s="54"/>
      <c r="EVT190" s="54"/>
      <c r="EVU190" s="54"/>
      <c r="EVV190" s="54"/>
      <c r="EVW190" s="54"/>
      <c r="EVX190" s="54"/>
      <c r="EVY190" s="54"/>
      <c r="EVZ190" s="54"/>
      <c r="EWA190" s="54"/>
      <c r="EWB190" s="54"/>
      <c r="EWC190" s="54"/>
      <c r="EWD190" s="54"/>
      <c r="EWE190" s="54"/>
      <c r="EWF190" s="54"/>
      <c r="EWG190" s="54"/>
      <c r="EWH190" s="54"/>
      <c r="EWI190" s="54"/>
      <c r="EWJ190" s="54"/>
      <c r="EWK190" s="54"/>
      <c r="EWL190" s="54"/>
      <c r="EWM190" s="54"/>
      <c r="EWN190" s="54"/>
      <c r="EWO190" s="54"/>
      <c r="EWP190" s="54"/>
      <c r="EWQ190" s="54"/>
      <c r="EWR190" s="54"/>
      <c r="EWS190" s="54"/>
      <c r="EWT190" s="54"/>
      <c r="EWU190" s="54"/>
      <c r="EWV190" s="54"/>
      <c r="EWW190" s="54"/>
      <c r="EWX190" s="54"/>
      <c r="EWY190" s="54"/>
      <c r="EWZ190" s="54"/>
      <c r="EXA190" s="54"/>
      <c r="EXB190" s="54"/>
      <c r="EXC190" s="54"/>
      <c r="EXD190" s="54"/>
      <c r="EXE190" s="54"/>
      <c r="EXF190" s="54"/>
      <c r="EXG190" s="54"/>
      <c r="EXH190" s="54"/>
      <c r="EXI190" s="54"/>
      <c r="EXJ190" s="54"/>
      <c r="EXK190" s="54"/>
      <c r="EXL190" s="54"/>
      <c r="EXM190" s="54"/>
      <c r="EXN190" s="54"/>
      <c r="EXO190" s="54"/>
      <c r="EXP190" s="54"/>
      <c r="EXQ190" s="54"/>
      <c r="EXR190" s="54"/>
      <c r="EXS190" s="54"/>
      <c r="EXT190" s="54"/>
      <c r="EXU190" s="54"/>
      <c r="EXV190" s="54"/>
      <c r="EXW190" s="54"/>
      <c r="EXX190" s="54"/>
      <c r="EXY190" s="54"/>
      <c r="EXZ190" s="54"/>
      <c r="EYA190" s="54"/>
      <c r="EYB190" s="54"/>
      <c r="EYC190" s="54"/>
      <c r="EYD190" s="54"/>
      <c r="EYE190" s="54"/>
      <c r="EYF190" s="54"/>
      <c r="EYG190" s="54"/>
      <c r="EYH190" s="54"/>
      <c r="EYI190" s="54"/>
      <c r="EYJ190" s="54"/>
      <c r="EYK190" s="54"/>
      <c r="EYL190" s="54"/>
      <c r="EYM190" s="54"/>
      <c r="EYN190" s="54"/>
      <c r="EYO190" s="54"/>
      <c r="EYP190" s="54"/>
      <c r="EYQ190" s="54"/>
      <c r="EYR190" s="54"/>
      <c r="EYS190" s="54"/>
      <c r="EYT190" s="54"/>
      <c r="EYU190" s="54"/>
      <c r="EYV190" s="54"/>
      <c r="EYW190" s="54"/>
      <c r="EYX190" s="54"/>
      <c r="EYY190" s="54"/>
      <c r="EYZ190" s="54"/>
      <c r="EZA190" s="54"/>
      <c r="EZB190" s="54"/>
      <c r="EZC190" s="54"/>
      <c r="EZD190" s="54"/>
      <c r="EZE190" s="54"/>
      <c r="EZF190" s="54"/>
      <c r="EZG190" s="54"/>
      <c r="EZH190" s="54"/>
      <c r="EZI190" s="54"/>
      <c r="EZJ190" s="54"/>
      <c r="EZK190" s="54"/>
      <c r="EZL190" s="54"/>
      <c r="EZM190" s="54"/>
      <c r="EZN190" s="54"/>
      <c r="EZO190" s="54"/>
      <c r="EZP190" s="54"/>
      <c r="EZQ190" s="54"/>
      <c r="EZR190" s="54"/>
      <c r="EZS190" s="54"/>
      <c r="EZT190" s="54"/>
      <c r="EZU190" s="54"/>
      <c r="EZV190" s="54"/>
      <c r="EZW190" s="54"/>
      <c r="EZX190" s="54"/>
      <c r="EZY190" s="54"/>
      <c r="EZZ190" s="54"/>
      <c r="FAA190" s="54"/>
      <c r="FAB190" s="54"/>
      <c r="FAC190" s="54"/>
      <c r="FAD190" s="54"/>
      <c r="FAE190" s="54"/>
      <c r="FAF190" s="54"/>
      <c r="FAG190" s="54"/>
      <c r="FAH190" s="54"/>
      <c r="FAI190" s="54"/>
      <c r="FAJ190" s="54"/>
      <c r="FAK190" s="54"/>
      <c r="FAL190" s="54"/>
      <c r="FAM190" s="54"/>
      <c r="FAN190" s="54"/>
      <c r="FAO190" s="54"/>
      <c r="FAP190" s="54"/>
      <c r="FAQ190" s="54"/>
      <c r="FAR190" s="54"/>
      <c r="FAS190" s="54"/>
      <c r="FAT190" s="54"/>
      <c r="FAU190" s="54"/>
      <c r="FAV190" s="54"/>
      <c r="FAW190" s="54"/>
      <c r="FAX190" s="54"/>
      <c r="FAY190" s="54"/>
      <c r="FAZ190" s="54"/>
      <c r="FBA190" s="54"/>
      <c r="FBB190" s="54"/>
      <c r="FBC190" s="54"/>
      <c r="FBD190" s="54"/>
      <c r="FBE190" s="54"/>
      <c r="FBF190" s="54"/>
      <c r="FBG190" s="54"/>
      <c r="FBH190" s="54"/>
      <c r="FBI190" s="54"/>
      <c r="FBJ190" s="54"/>
      <c r="FBK190" s="54"/>
      <c r="FBL190" s="54"/>
      <c r="FBM190" s="54"/>
      <c r="FBN190" s="54"/>
      <c r="FBO190" s="54"/>
      <c r="FBP190" s="54"/>
      <c r="FBQ190" s="54"/>
      <c r="FBR190" s="54"/>
      <c r="FBS190" s="54"/>
      <c r="FBT190" s="54"/>
      <c r="FBU190" s="54"/>
      <c r="FBV190" s="54"/>
      <c r="FBW190" s="54"/>
      <c r="FBX190" s="54"/>
      <c r="FBY190" s="54"/>
      <c r="FBZ190" s="54"/>
      <c r="FCA190" s="54"/>
      <c r="FCB190" s="54"/>
      <c r="FCC190" s="54"/>
      <c r="FCD190" s="54"/>
      <c r="FCE190" s="54"/>
      <c r="FCF190" s="54"/>
      <c r="FCG190" s="54"/>
      <c r="FCH190" s="54"/>
      <c r="FCI190" s="54"/>
      <c r="FCJ190" s="54"/>
      <c r="FCK190" s="54"/>
      <c r="FCL190" s="54"/>
      <c r="FCM190" s="54"/>
      <c r="FCN190" s="54"/>
      <c r="FCO190" s="54"/>
      <c r="FCP190" s="54"/>
      <c r="FCQ190" s="54"/>
      <c r="FCR190" s="54"/>
      <c r="FCS190" s="54"/>
      <c r="FCT190" s="54"/>
      <c r="FCU190" s="54"/>
      <c r="FCV190" s="54"/>
      <c r="FCW190" s="54"/>
      <c r="FCX190" s="54"/>
      <c r="FCY190" s="54"/>
      <c r="FCZ190" s="54"/>
      <c r="FDA190" s="54"/>
      <c r="FDB190" s="54"/>
      <c r="FDC190" s="54"/>
      <c r="FDD190" s="54"/>
      <c r="FDE190" s="54"/>
      <c r="FDF190" s="54"/>
      <c r="FDG190" s="54"/>
      <c r="FDH190" s="54"/>
      <c r="FDI190" s="54"/>
      <c r="FDJ190" s="54"/>
      <c r="FDK190" s="54"/>
      <c r="FDL190" s="54"/>
      <c r="FDM190" s="54"/>
      <c r="FDN190" s="54"/>
      <c r="FDO190" s="54"/>
      <c r="FDP190" s="54"/>
      <c r="FDQ190" s="54"/>
      <c r="FDR190" s="54"/>
      <c r="FDS190" s="54"/>
      <c r="FDT190" s="54"/>
      <c r="FDU190" s="54"/>
      <c r="FDV190" s="54"/>
      <c r="FDW190" s="54"/>
      <c r="FDX190" s="54"/>
      <c r="FDY190" s="54"/>
      <c r="FDZ190" s="54"/>
      <c r="FEA190" s="54"/>
      <c r="FEB190" s="54"/>
      <c r="FEC190" s="54"/>
      <c r="FED190" s="54"/>
      <c r="FEE190" s="54"/>
      <c r="FEF190" s="54"/>
      <c r="FEG190" s="54"/>
      <c r="FEH190" s="54"/>
      <c r="FEI190" s="54"/>
      <c r="FEJ190" s="54"/>
      <c r="FEK190" s="54"/>
      <c r="FEL190" s="54"/>
      <c r="FEM190" s="54"/>
      <c r="FEN190" s="54"/>
      <c r="FEO190" s="54"/>
      <c r="FEP190" s="54"/>
      <c r="FEQ190" s="54"/>
      <c r="FER190" s="54"/>
      <c r="FES190" s="54"/>
      <c r="FET190" s="54"/>
      <c r="FEU190" s="54"/>
      <c r="FEV190" s="54"/>
      <c r="FEW190" s="54"/>
      <c r="FEX190" s="54"/>
      <c r="FEY190" s="54"/>
      <c r="FEZ190" s="54"/>
      <c r="FFA190" s="54"/>
      <c r="FFB190" s="54"/>
      <c r="FFC190" s="54"/>
      <c r="FFD190" s="54"/>
      <c r="FFE190" s="54"/>
      <c r="FFF190" s="54"/>
      <c r="FFG190" s="54"/>
      <c r="FFH190" s="54"/>
      <c r="FFI190" s="54"/>
      <c r="FFJ190" s="54"/>
      <c r="FFK190" s="54"/>
      <c r="FFL190" s="54"/>
      <c r="FFM190" s="54"/>
      <c r="FFN190" s="54"/>
      <c r="FFO190" s="54"/>
      <c r="FFP190" s="54"/>
      <c r="FFQ190" s="54"/>
      <c r="FFR190" s="54"/>
      <c r="FFS190" s="54"/>
      <c r="FFT190" s="54"/>
      <c r="FFU190" s="54"/>
      <c r="FFV190" s="54"/>
      <c r="FFW190" s="54"/>
      <c r="FFX190" s="54"/>
      <c r="FFY190" s="54"/>
      <c r="FFZ190" s="54"/>
      <c r="FGA190" s="54"/>
      <c r="FGB190" s="54"/>
      <c r="FGC190" s="54"/>
      <c r="FGD190" s="54"/>
      <c r="FGE190" s="54"/>
      <c r="FGF190" s="54"/>
      <c r="FGG190" s="54"/>
      <c r="FGH190" s="54"/>
      <c r="FGI190" s="54"/>
      <c r="FGJ190" s="54"/>
      <c r="FGK190" s="54"/>
      <c r="FGL190" s="54"/>
      <c r="FGM190" s="54"/>
      <c r="FGN190" s="54"/>
      <c r="FGO190" s="54"/>
      <c r="FGP190" s="54"/>
      <c r="FGQ190" s="54"/>
      <c r="FGR190" s="54"/>
      <c r="FGS190" s="54"/>
      <c r="FGT190" s="54"/>
      <c r="FGU190" s="54"/>
      <c r="FGV190" s="54"/>
      <c r="FGW190" s="54"/>
      <c r="FGX190" s="54"/>
      <c r="FGY190" s="54"/>
      <c r="FGZ190" s="54"/>
      <c r="FHA190" s="54"/>
      <c r="FHB190" s="54"/>
      <c r="FHC190" s="54"/>
      <c r="FHD190" s="54"/>
      <c r="FHE190" s="54"/>
      <c r="FHF190" s="54"/>
      <c r="FHG190" s="54"/>
      <c r="FHH190" s="54"/>
      <c r="FHI190" s="54"/>
      <c r="FHJ190" s="54"/>
      <c r="FHK190" s="54"/>
      <c r="FHL190" s="54"/>
      <c r="FHM190" s="54"/>
      <c r="FHN190" s="54"/>
      <c r="FHO190" s="54"/>
      <c r="FHP190" s="54"/>
      <c r="FHQ190" s="54"/>
      <c r="FHR190" s="54"/>
      <c r="FHS190" s="54"/>
      <c r="FHT190" s="54"/>
      <c r="FHU190" s="54"/>
      <c r="FHV190" s="54"/>
      <c r="FHW190" s="54"/>
      <c r="FHX190" s="54"/>
      <c r="FHY190" s="54"/>
      <c r="FHZ190" s="54"/>
      <c r="FIA190" s="54"/>
      <c r="FIB190" s="54"/>
      <c r="FIC190" s="54"/>
      <c r="FID190" s="54"/>
      <c r="FIE190" s="54"/>
      <c r="FIF190" s="54"/>
      <c r="FIG190" s="54"/>
      <c r="FIH190" s="54"/>
      <c r="FII190" s="54"/>
      <c r="FIJ190" s="54"/>
      <c r="FIK190" s="54"/>
      <c r="FIL190" s="54"/>
      <c r="FIM190" s="54"/>
      <c r="FIN190" s="54"/>
      <c r="FIO190" s="54"/>
      <c r="FIP190" s="54"/>
      <c r="FIQ190" s="54"/>
      <c r="FIR190" s="54"/>
      <c r="FIS190" s="54"/>
      <c r="FIT190" s="54"/>
      <c r="FIU190" s="54"/>
      <c r="FIV190" s="54"/>
      <c r="FIW190" s="54"/>
      <c r="FIX190" s="54"/>
      <c r="FIY190" s="54"/>
      <c r="FIZ190" s="54"/>
      <c r="FJA190" s="54"/>
      <c r="FJB190" s="54"/>
      <c r="FJC190" s="54"/>
      <c r="FJD190" s="54"/>
      <c r="FJE190" s="54"/>
      <c r="FJF190" s="54"/>
      <c r="FJG190" s="54"/>
      <c r="FJH190" s="54"/>
      <c r="FJI190" s="54"/>
      <c r="FJJ190" s="54"/>
      <c r="FJK190" s="54"/>
      <c r="FJL190" s="54"/>
      <c r="FJM190" s="54"/>
      <c r="FJN190" s="54"/>
      <c r="FJO190" s="54"/>
      <c r="FJP190" s="54"/>
      <c r="FJQ190" s="54"/>
      <c r="FJR190" s="54"/>
      <c r="FJS190" s="54"/>
      <c r="FJT190" s="54"/>
      <c r="FJU190" s="54"/>
      <c r="FJV190" s="54"/>
      <c r="FJW190" s="54"/>
      <c r="FJX190" s="54"/>
      <c r="FJY190" s="54"/>
      <c r="FJZ190" s="54"/>
      <c r="FKA190" s="54"/>
      <c r="FKB190" s="54"/>
      <c r="FKC190" s="54"/>
      <c r="FKD190" s="54"/>
      <c r="FKE190" s="54"/>
      <c r="FKF190" s="54"/>
      <c r="FKG190" s="54"/>
      <c r="FKH190" s="54"/>
      <c r="FKI190" s="54"/>
      <c r="FKJ190" s="54"/>
      <c r="FKK190" s="54"/>
      <c r="FKL190" s="54"/>
      <c r="FKM190" s="54"/>
      <c r="FKN190" s="54"/>
      <c r="FKO190" s="54"/>
      <c r="FKP190" s="54"/>
      <c r="FKQ190" s="54"/>
      <c r="FKR190" s="54"/>
      <c r="FKS190" s="54"/>
      <c r="FKT190" s="54"/>
      <c r="FKU190" s="54"/>
      <c r="FKV190" s="54"/>
      <c r="FKW190" s="54"/>
      <c r="FKX190" s="54"/>
      <c r="FKY190" s="54"/>
      <c r="FKZ190" s="54"/>
      <c r="FLA190" s="54"/>
      <c r="FLB190" s="54"/>
      <c r="FLC190" s="54"/>
      <c r="FLD190" s="54"/>
      <c r="FLE190" s="54"/>
      <c r="FLF190" s="54"/>
      <c r="FLG190" s="54"/>
      <c r="FLH190" s="54"/>
      <c r="FLI190" s="54"/>
      <c r="FLJ190" s="54"/>
      <c r="FLK190" s="54"/>
      <c r="FLL190" s="54"/>
      <c r="FLM190" s="54"/>
      <c r="FLN190" s="54"/>
      <c r="FLO190" s="54"/>
      <c r="FLP190" s="54"/>
      <c r="FLQ190" s="54"/>
      <c r="FLR190" s="54"/>
      <c r="FLS190" s="54"/>
      <c r="FLT190" s="54"/>
      <c r="FLU190" s="54"/>
      <c r="FLV190" s="54"/>
      <c r="FLW190" s="54"/>
      <c r="FLX190" s="54"/>
      <c r="FLY190" s="54"/>
      <c r="FLZ190" s="54"/>
      <c r="FMA190" s="54"/>
      <c r="FMB190" s="54"/>
      <c r="FMC190" s="54"/>
      <c r="FMD190" s="54"/>
      <c r="FME190" s="54"/>
      <c r="FMF190" s="54"/>
      <c r="FMG190" s="54"/>
      <c r="FMH190" s="54"/>
      <c r="FMI190" s="54"/>
      <c r="FMJ190" s="54"/>
      <c r="FMK190" s="54"/>
      <c r="FML190" s="54"/>
      <c r="FMM190" s="54"/>
      <c r="FMN190" s="54"/>
      <c r="FMO190" s="54"/>
      <c r="FMP190" s="54"/>
      <c r="FMQ190" s="54"/>
      <c r="FMR190" s="54"/>
      <c r="FMS190" s="54"/>
      <c r="FMT190" s="54"/>
      <c r="FMU190" s="54"/>
      <c r="FMV190" s="54"/>
      <c r="FMW190" s="54"/>
      <c r="FMX190" s="54"/>
      <c r="FMY190" s="54"/>
      <c r="FMZ190" s="54"/>
      <c r="FNA190" s="54"/>
      <c r="FNB190" s="54"/>
      <c r="FNC190" s="54"/>
      <c r="FND190" s="54"/>
      <c r="FNE190" s="54"/>
      <c r="FNF190" s="54"/>
      <c r="FNG190" s="54"/>
      <c r="FNH190" s="54"/>
      <c r="FNI190" s="54"/>
      <c r="FNJ190" s="54"/>
      <c r="FNK190" s="54"/>
      <c r="FNL190" s="54"/>
      <c r="FNM190" s="54"/>
      <c r="FNN190" s="54"/>
      <c r="FNO190" s="54"/>
      <c r="FNP190" s="54"/>
      <c r="FNQ190" s="54"/>
      <c r="FNR190" s="54"/>
      <c r="FNS190" s="54"/>
      <c r="FNT190" s="54"/>
      <c r="FNU190" s="54"/>
      <c r="FNV190" s="54"/>
      <c r="FNW190" s="54"/>
      <c r="FNX190" s="54"/>
      <c r="FNY190" s="54"/>
      <c r="FNZ190" s="54"/>
      <c r="FOA190" s="54"/>
      <c r="FOB190" s="54"/>
      <c r="FOC190" s="54"/>
      <c r="FOD190" s="54"/>
      <c r="FOE190" s="54"/>
      <c r="FOF190" s="54"/>
      <c r="FOG190" s="54"/>
      <c r="FOH190" s="54"/>
      <c r="FOI190" s="54"/>
      <c r="FOJ190" s="54"/>
      <c r="FOK190" s="54"/>
      <c r="FOL190" s="54"/>
      <c r="FOM190" s="54"/>
      <c r="FON190" s="54"/>
      <c r="FOO190" s="54"/>
      <c r="FOP190" s="54"/>
      <c r="FOQ190" s="54"/>
      <c r="FOR190" s="54"/>
      <c r="FOS190" s="54"/>
      <c r="FOT190" s="54"/>
      <c r="FOU190" s="54"/>
      <c r="FOV190" s="54"/>
      <c r="FOW190" s="54"/>
      <c r="FOX190" s="54"/>
      <c r="FOY190" s="54"/>
      <c r="FOZ190" s="54"/>
      <c r="FPA190" s="54"/>
      <c r="FPB190" s="54"/>
      <c r="FPC190" s="54"/>
      <c r="FPD190" s="54"/>
      <c r="FPE190" s="54"/>
      <c r="FPF190" s="54"/>
      <c r="FPG190" s="54"/>
      <c r="FPH190" s="54"/>
      <c r="FPI190" s="54"/>
      <c r="FPJ190" s="54"/>
      <c r="FPK190" s="54"/>
      <c r="FPL190" s="54"/>
      <c r="FPM190" s="54"/>
      <c r="FPN190" s="54"/>
      <c r="FPO190" s="54"/>
      <c r="FPP190" s="54"/>
      <c r="FPQ190" s="54"/>
      <c r="FPR190" s="54"/>
      <c r="FPS190" s="54"/>
      <c r="FPT190" s="54"/>
      <c r="FPU190" s="54"/>
      <c r="FPV190" s="54"/>
      <c r="FPW190" s="54"/>
      <c r="FPX190" s="54"/>
      <c r="FPY190" s="54"/>
      <c r="FPZ190" s="54"/>
      <c r="FQA190" s="54"/>
      <c r="FQB190" s="54"/>
      <c r="FQC190" s="54"/>
      <c r="FQD190" s="54"/>
      <c r="FQE190" s="54"/>
      <c r="FQF190" s="54"/>
      <c r="FQG190" s="54"/>
      <c r="FQH190" s="54"/>
      <c r="FQI190" s="54"/>
      <c r="FQJ190" s="54"/>
      <c r="FQK190" s="54"/>
      <c r="FQL190" s="54"/>
      <c r="FQM190" s="54"/>
      <c r="FQN190" s="54"/>
      <c r="FQO190" s="54"/>
      <c r="FQP190" s="54"/>
      <c r="FQQ190" s="54"/>
      <c r="FQR190" s="54"/>
      <c r="FQS190" s="54"/>
      <c r="FQT190" s="54"/>
      <c r="FQU190" s="54"/>
      <c r="FQV190" s="54"/>
      <c r="FQW190" s="54"/>
      <c r="FQX190" s="54"/>
      <c r="FQY190" s="54"/>
      <c r="FQZ190" s="54"/>
      <c r="FRA190" s="54"/>
      <c r="FRB190" s="54"/>
      <c r="FRC190" s="54"/>
      <c r="FRD190" s="54"/>
      <c r="FRE190" s="54"/>
      <c r="FRF190" s="54"/>
      <c r="FRG190" s="54"/>
      <c r="FRH190" s="54"/>
      <c r="FRI190" s="54"/>
      <c r="FRJ190" s="54"/>
      <c r="FRK190" s="54"/>
      <c r="FRL190" s="54"/>
      <c r="FRM190" s="54"/>
      <c r="FRN190" s="54"/>
      <c r="FRO190" s="54"/>
      <c r="FRP190" s="54"/>
      <c r="FRQ190" s="54"/>
      <c r="FRR190" s="54"/>
      <c r="FRS190" s="54"/>
      <c r="FRT190" s="54"/>
      <c r="FRU190" s="54"/>
      <c r="FRV190" s="54"/>
      <c r="FRW190" s="54"/>
      <c r="FRX190" s="54"/>
      <c r="FRY190" s="54"/>
      <c r="FRZ190" s="54"/>
      <c r="FSA190" s="54"/>
      <c r="FSB190" s="54"/>
      <c r="FSC190" s="54"/>
      <c r="FSD190" s="54"/>
      <c r="FSE190" s="54"/>
      <c r="FSF190" s="54"/>
      <c r="FSG190" s="54"/>
      <c r="FSH190" s="54"/>
      <c r="FSI190" s="54"/>
      <c r="FSJ190" s="54"/>
      <c r="FSK190" s="54"/>
      <c r="FSL190" s="54"/>
      <c r="FSM190" s="54"/>
      <c r="FSN190" s="54"/>
      <c r="FSO190" s="54"/>
      <c r="FSP190" s="54"/>
      <c r="FSQ190" s="54"/>
      <c r="FSR190" s="54"/>
      <c r="FSS190" s="54"/>
      <c r="FST190" s="54"/>
      <c r="FSU190" s="54"/>
      <c r="FSV190" s="54"/>
      <c r="FSW190" s="54"/>
      <c r="FSX190" s="54"/>
      <c r="FSY190" s="54"/>
      <c r="FSZ190" s="54"/>
      <c r="FTA190" s="54"/>
      <c r="FTB190" s="54"/>
      <c r="FTC190" s="54"/>
      <c r="FTD190" s="54"/>
      <c r="FTE190" s="54"/>
      <c r="FTF190" s="54"/>
      <c r="FTG190" s="54"/>
      <c r="FTH190" s="54"/>
      <c r="FTI190" s="54"/>
      <c r="FTJ190" s="54"/>
      <c r="FTK190" s="54"/>
      <c r="FTL190" s="54"/>
      <c r="FTM190" s="54"/>
      <c r="FTN190" s="54"/>
      <c r="FTO190" s="54"/>
      <c r="FTP190" s="54"/>
      <c r="FTQ190" s="54"/>
      <c r="FTR190" s="54"/>
      <c r="FTS190" s="54"/>
      <c r="FTT190" s="54"/>
      <c r="FTU190" s="54"/>
      <c r="FTV190" s="54"/>
      <c r="FTW190" s="54"/>
      <c r="FTX190" s="54"/>
      <c r="FTY190" s="54"/>
      <c r="FTZ190" s="54"/>
      <c r="FUA190" s="54"/>
      <c r="FUB190" s="54"/>
      <c r="FUC190" s="54"/>
      <c r="FUD190" s="54"/>
      <c r="FUE190" s="54"/>
      <c r="FUF190" s="54"/>
      <c r="FUG190" s="54"/>
      <c r="FUH190" s="54"/>
      <c r="FUI190" s="54"/>
      <c r="FUJ190" s="54"/>
      <c r="FUK190" s="54"/>
      <c r="FUL190" s="54"/>
      <c r="FUM190" s="54"/>
      <c r="FUN190" s="54"/>
      <c r="FUO190" s="54"/>
      <c r="FUP190" s="54"/>
      <c r="FUQ190" s="54"/>
      <c r="FUR190" s="54"/>
      <c r="FUS190" s="54"/>
      <c r="FUT190" s="54"/>
      <c r="FUU190" s="54"/>
      <c r="FUV190" s="54"/>
      <c r="FUW190" s="54"/>
      <c r="FUX190" s="54"/>
      <c r="FUY190" s="54"/>
      <c r="FUZ190" s="54"/>
      <c r="FVA190" s="54"/>
      <c r="FVB190" s="54"/>
      <c r="FVC190" s="54"/>
      <c r="FVD190" s="54"/>
      <c r="FVE190" s="54"/>
      <c r="FVF190" s="54"/>
      <c r="FVG190" s="54"/>
      <c r="FVH190" s="54"/>
      <c r="FVI190" s="54"/>
      <c r="FVJ190" s="54"/>
      <c r="FVK190" s="54"/>
      <c r="FVL190" s="54"/>
      <c r="FVM190" s="54"/>
      <c r="FVN190" s="54"/>
      <c r="FVO190" s="54"/>
      <c r="FVP190" s="54"/>
      <c r="FVQ190" s="54"/>
      <c r="FVR190" s="54"/>
      <c r="FVS190" s="54"/>
      <c r="FVT190" s="54"/>
      <c r="FVU190" s="54"/>
      <c r="FVV190" s="54"/>
      <c r="FVW190" s="54"/>
      <c r="FVX190" s="54"/>
      <c r="FVY190" s="54"/>
      <c r="FVZ190" s="54"/>
      <c r="FWA190" s="54"/>
      <c r="FWB190" s="54"/>
      <c r="FWC190" s="54"/>
      <c r="FWD190" s="54"/>
      <c r="FWE190" s="54"/>
      <c r="FWF190" s="54"/>
      <c r="FWG190" s="54"/>
      <c r="FWH190" s="54"/>
      <c r="FWI190" s="54"/>
      <c r="FWJ190" s="54"/>
      <c r="FWK190" s="54"/>
      <c r="FWL190" s="54"/>
      <c r="FWM190" s="54"/>
      <c r="FWN190" s="54"/>
      <c r="FWO190" s="54"/>
      <c r="FWP190" s="54"/>
      <c r="FWQ190" s="54"/>
      <c r="FWR190" s="54"/>
      <c r="FWS190" s="54"/>
      <c r="FWT190" s="54"/>
      <c r="FWU190" s="54"/>
      <c r="FWV190" s="54"/>
      <c r="FWW190" s="54"/>
      <c r="FWX190" s="54"/>
      <c r="FWY190" s="54"/>
      <c r="FWZ190" s="54"/>
      <c r="FXA190" s="54"/>
      <c r="FXB190" s="54"/>
      <c r="FXC190" s="54"/>
      <c r="FXD190" s="54"/>
      <c r="FXE190" s="54"/>
      <c r="FXF190" s="54"/>
      <c r="FXG190" s="54"/>
      <c r="FXH190" s="54"/>
      <c r="FXI190" s="54"/>
      <c r="FXJ190" s="54"/>
      <c r="FXK190" s="54"/>
      <c r="FXL190" s="54"/>
      <c r="FXM190" s="54"/>
      <c r="FXN190" s="54"/>
      <c r="FXO190" s="54"/>
      <c r="FXP190" s="54"/>
      <c r="FXQ190" s="54"/>
      <c r="FXR190" s="54"/>
      <c r="FXS190" s="54"/>
      <c r="FXT190" s="54"/>
      <c r="FXU190" s="54"/>
      <c r="FXV190" s="54"/>
      <c r="FXW190" s="54"/>
      <c r="FXX190" s="54"/>
      <c r="FXY190" s="54"/>
      <c r="FXZ190" s="54"/>
      <c r="FYA190" s="54"/>
      <c r="FYB190" s="54"/>
      <c r="FYC190" s="54"/>
      <c r="FYD190" s="54"/>
      <c r="FYE190" s="54"/>
      <c r="FYF190" s="54"/>
      <c r="FYG190" s="54"/>
      <c r="FYH190" s="54"/>
      <c r="FYI190" s="54"/>
      <c r="FYJ190" s="54"/>
      <c r="FYK190" s="54"/>
      <c r="FYL190" s="54"/>
      <c r="FYM190" s="54"/>
      <c r="FYN190" s="54"/>
      <c r="FYO190" s="54"/>
      <c r="FYP190" s="54"/>
      <c r="FYQ190" s="54"/>
      <c r="FYR190" s="54"/>
      <c r="FYS190" s="54"/>
      <c r="FYT190" s="54"/>
      <c r="FYU190" s="54"/>
      <c r="FYV190" s="54"/>
      <c r="FYW190" s="54"/>
      <c r="FYX190" s="54"/>
      <c r="FYY190" s="54"/>
      <c r="FYZ190" s="54"/>
      <c r="FZA190" s="54"/>
      <c r="FZB190" s="54"/>
      <c r="FZC190" s="54"/>
      <c r="FZD190" s="54"/>
      <c r="FZE190" s="54"/>
      <c r="FZF190" s="54"/>
      <c r="FZG190" s="54"/>
      <c r="FZH190" s="54"/>
      <c r="FZI190" s="54"/>
      <c r="FZJ190" s="54"/>
      <c r="FZK190" s="54"/>
      <c r="FZL190" s="54"/>
      <c r="FZM190" s="54"/>
      <c r="FZN190" s="54"/>
      <c r="FZO190" s="54"/>
      <c r="FZP190" s="54"/>
      <c r="FZQ190" s="54"/>
      <c r="FZR190" s="54"/>
      <c r="FZS190" s="54"/>
      <c r="FZT190" s="54"/>
      <c r="FZU190" s="54"/>
      <c r="FZV190" s="54"/>
      <c r="FZW190" s="54"/>
      <c r="FZX190" s="54"/>
      <c r="FZY190" s="54"/>
      <c r="FZZ190" s="54"/>
      <c r="GAA190" s="54"/>
      <c r="GAB190" s="54"/>
      <c r="GAC190" s="54"/>
      <c r="GAD190" s="54"/>
      <c r="GAE190" s="54"/>
      <c r="GAF190" s="54"/>
      <c r="GAG190" s="54"/>
      <c r="GAH190" s="54"/>
      <c r="GAI190" s="54"/>
      <c r="GAJ190" s="54"/>
      <c r="GAK190" s="54"/>
      <c r="GAL190" s="54"/>
      <c r="GAM190" s="54"/>
      <c r="GAN190" s="54"/>
      <c r="GAO190" s="54"/>
      <c r="GAP190" s="54"/>
      <c r="GAQ190" s="54"/>
      <c r="GAR190" s="54"/>
      <c r="GAS190" s="54"/>
      <c r="GAT190" s="54"/>
      <c r="GAU190" s="54"/>
      <c r="GAV190" s="54"/>
      <c r="GAW190" s="54"/>
      <c r="GAX190" s="54"/>
      <c r="GAY190" s="54"/>
      <c r="GAZ190" s="54"/>
      <c r="GBA190" s="54"/>
      <c r="GBB190" s="54"/>
      <c r="GBC190" s="54"/>
      <c r="GBD190" s="54"/>
      <c r="GBE190" s="54"/>
      <c r="GBF190" s="54"/>
      <c r="GBG190" s="54"/>
      <c r="GBH190" s="54"/>
      <c r="GBI190" s="54"/>
      <c r="GBJ190" s="54"/>
      <c r="GBK190" s="54"/>
      <c r="GBL190" s="54"/>
      <c r="GBM190" s="54"/>
      <c r="GBN190" s="54"/>
      <c r="GBO190" s="54"/>
      <c r="GBP190" s="54"/>
      <c r="GBQ190" s="54"/>
      <c r="GBR190" s="54"/>
      <c r="GBS190" s="54"/>
      <c r="GBT190" s="54"/>
      <c r="GBU190" s="54"/>
      <c r="GBV190" s="54"/>
      <c r="GBW190" s="54"/>
      <c r="GBX190" s="54"/>
      <c r="GBY190" s="54"/>
      <c r="GBZ190" s="54"/>
      <c r="GCA190" s="54"/>
      <c r="GCB190" s="54"/>
      <c r="GCC190" s="54"/>
      <c r="GCD190" s="54"/>
      <c r="GCE190" s="54"/>
      <c r="GCF190" s="54"/>
      <c r="GCG190" s="54"/>
      <c r="GCH190" s="54"/>
      <c r="GCI190" s="54"/>
      <c r="GCJ190" s="54"/>
      <c r="GCK190" s="54"/>
      <c r="GCL190" s="54"/>
      <c r="GCM190" s="54"/>
      <c r="GCN190" s="54"/>
      <c r="GCO190" s="54"/>
      <c r="GCP190" s="54"/>
      <c r="GCQ190" s="54"/>
      <c r="GCR190" s="54"/>
      <c r="GCS190" s="54"/>
      <c r="GCT190" s="54"/>
      <c r="GCU190" s="54"/>
      <c r="GCV190" s="54"/>
      <c r="GCW190" s="54"/>
      <c r="GCX190" s="54"/>
      <c r="GCY190" s="54"/>
      <c r="GCZ190" s="54"/>
      <c r="GDA190" s="54"/>
      <c r="GDB190" s="54"/>
      <c r="GDC190" s="54"/>
      <c r="GDD190" s="54"/>
      <c r="GDE190" s="54"/>
      <c r="GDF190" s="54"/>
      <c r="GDG190" s="54"/>
      <c r="GDH190" s="54"/>
      <c r="GDI190" s="54"/>
      <c r="GDJ190" s="54"/>
      <c r="GDK190" s="54"/>
      <c r="GDL190" s="54"/>
      <c r="GDM190" s="54"/>
      <c r="GDN190" s="54"/>
      <c r="GDO190" s="54"/>
      <c r="GDP190" s="54"/>
      <c r="GDQ190" s="54"/>
      <c r="GDR190" s="54"/>
      <c r="GDS190" s="54"/>
      <c r="GDT190" s="54"/>
      <c r="GDU190" s="54"/>
      <c r="GDV190" s="54"/>
      <c r="GDW190" s="54"/>
      <c r="GDX190" s="54"/>
      <c r="GDY190" s="54"/>
      <c r="GDZ190" s="54"/>
      <c r="GEA190" s="54"/>
      <c r="GEB190" s="54"/>
      <c r="GEC190" s="54"/>
      <c r="GED190" s="54"/>
      <c r="GEE190" s="54"/>
      <c r="GEF190" s="54"/>
      <c r="GEG190" s="54"/>
      <c r="GEH190" s="54"/>
      <c r="GEI190" s="54"/>
      <c r="GEJ190" s="54"/>
      <c r="GEK190" s="54"/>
      <c r="GEL190" s="54"/>
      <c r="GEM190" s="54"/>
      <c r="GEN190" s="54"/>
      <c r="GEO190" s="54"/>
      <c r="GEP190" s="54"/>
      <c r="GEQ190" s="54"/>
      <c r="GER190" s="54"/>
      <c r="GES190" s="54"/>
      <c r="GET190" s="54"/>
      <c r="GEU190" s="54"/>
      <c r="GEV190" s="54"/>
      <c r="GEW190" s="54"/>
      <c r="GEX190" s="54"/>
      <c r="GEY190" s="54"/>
      <c r="GEZ190" s="54"/>
      <c r="GFA190" s="54"/>
      <c r="GFB190" s="54"/>
      <c r="GFC190" s="54"/>
      <c r="GFD190" s="54"/>
      <c r="GFE190" s="54"/>
      <c r="GFF190" s="54"/>
      <c r="GFG190" s="54"/>
      <c r="GFH190" s="54"/>
      <c r="GFI190" s="54"/>
      <c r="GFJ190" s="54"/>
      <c r="GFK190" s="54"/>
      <c r="GFL190" s="54"/>
      <c r="GFM190" s="54"/>
      <c r="GFN190" s="54"/>
      <c r="GFO190" s="54"/>
      <c r="GFP190" s="54"/>
      <c r="GFQ190" s="54"/>
      <c r="GFR190" s="54"/>
      <c r="GFS190" s="54"/>
      <c r="GFT190" s="54"/>
      <c r="GFU190" s="54"/>
      <c r="GFV190" s="54"/>
      <c r="GFW190" s="54"/>
      <c r="GFX190" s="54"/>
      <c r="GFY190" s="54"/>
      <c r="GFZ190" s="54"/>
      <c r="GGA190" s="54"/>
      <c r="GGB190" s="54"/>
      <c r="GGC190" s="54"/>
      <c r="GGD190" s="54"/>
      <c r="GGE190" s="54"/>
      <c r="GGF190" s="54"/>
      <c r="GGG190" s="54"/>
      <c r="GGH190" s="54"/>
      <c r="GGI190" s="54"/>
      <c r="GGJ190" s="54"/>
      <c r="GGK190" s="54"/>
      <c r="GGL190" s="54"/>
      <c r="GGM190" s="54"/>
      <c r="GGN190" s="54"/>
      <c r="GGO190" s="54"/>
      <c r="GGP190" s="54"/>
      <c r="GGQ190" s="54"/>
      <c r="GGR190" s="54"/>
      <c r="GGS190" s="54"/>
      <c r="GGT190" s="54"/>
      <c r="GGU190" s="54"/>
      <c r="GGV190" s="54"/>
      <c r="GGW190" s="54"/>
      <c r="GGX190" s="54"/>
      <c r="GGY190" s="54"/>
      <c r="GGZ190" s="54"/>
      <c r="GHA190" s="54"/>
      <c r="GHB190" s="54"/>
      <c r="GHC190" s="54"/>
      <c r="GHD190" s="54"/>
      <c r="GHE190" s="54"/>
      <c r="GHF190" s="54"/>
      <c r="GHG190" s="54"/>
      <c r="GHH190" s="54"/>
      <c r="GHI190" s="54"/>
      <c r="GHJ190" s="54"/>
      <c r="GHK190" s="54"/>
      <c r="GHL190" s="54"/>
      <c r="GHM190" s="54"/>
      <c r="GHN190" s="54"/>
      <c r="GHO190" s="54"/>
      <c r="GHP190" s="54"/>
      <c r="GHQ190" s="54"/>
      <c r="GHR190" s="54"/>
      <c r="GHS190" s="54"/>
      <c r="GHT190" s="54"/>
      <c r="GHU190" s="54"/>
      <c r="GHV190" s="54"/>
      <c r="GHW190" s="54"/>
      <c r="GHX190" s="54"/>
      <c r="GHY190" s="54"/>
      <c r="GHZ190" s="54"/>
      <c r="GIA190" s="54"/>
      <c r="GIB190" s="54"/>
      <c r="GIC190" s="54"/>
      <c r="GID190" s="54"/>
      <c r="GIE190" s="54"/>
      <c r="GIF190" s="54"/>
      <c r="GIG190" s="54"/>
      <c r="GIH190" s="54"/>
      <c r="GII190" s="54"/>
      <c r="GIJ190" s="54"/>
      <c r="GIK190" s="54"/>
      <c r="GIL190" s="54"/>
      <c r="GIM190" s="54"/>
      <c r="GIN190" s="54"/>
      <c r="GIO190" s="54"/>
      <c r="GIP190" s="54"/>
      <c r="GIQ190" s="54"/>
      <c r="GIR190" s="54"/>
      <c r="GIS190" s="54"/>
      <c r="GIT190" s="54"/>
      <c r="GIU190" s="54"/>
      <c r="GIV190" s="54"/>
      <c r="GIW190" s="54"/>
      <c r="GIX190" s="54"/>
      <c r="GIY190" s="54"/>
      <c r="GIZ190" s="54"/>
      <c r="GJA190" s="54"/>
      <c r="GJB190" s="54"/>
      <c r="GJC190" s="54"/>
      <c r="GJD190" s="54"/>
      <c r="GJE190" s="54"/>
      <c r="GJF190" s="54"/>
      <c r="GJG190" s="54"/>
      <c r="GJH190" s="54"/>
      <c r="GJI190" s="54"/>
      <c r="GJJ190" s="54"/>
      <c r="GJK190" s="54"/>
      <c r="GJL190" s="54"/>
      <c r="GJM190" s="54"/>
      <c r="GJN190" s="54"/>
      <c r="GJO190" s="54"/>
      <c r="GJP190" s="54"/>
      <c r="GJQ190" s="54"/>
      <c r="GJR190" s="54"/>
      <c r="GJS190" s="54"/>
      <c r="GJT190" s="54"/>
      <c r="GJU190" s="54"/>
      <c r="GJV190" s="54"/>
      <c r="GJW190" s="54"/>
      <c r="GJX190" s="54"/>
      <c r="GJY190" s="54"/>
      <c r="GJZ190" s="54"/>
      <c r="GKA190" s="54"/>
      <c r="GKB190" s="54"/>
      <c r="GKC190" s="54"/>
      <c r="GKD190" s="54"/>
      <c r="GKE190" s="54"/>
      <c r="GKF190" s="54"/>
      <c r="GKG190" s="54"/>
      <c r="GKH190" s="54"/>
      <c r="GKI190" s="54"/>
      <c r="GKJ190" s="54"/>
      <c r="GKK190" s="54"/>
      <c r="GKL190" s="54"/>
      <c r="GKM190" s="54"/>
      <c r="GKN190" s="54"/>
      <c r="GKO190" s="54"/>
      <c r="GKP190" s="54"/>
      <c r="GKQ190" s="54"/>
      <c r="GKR190" s="54"/>
      <c r="GKS190" s="54"/>
      <c r="GKT190" s="54"/>
      <c r="GKU190" s="54"/>
      <c r="GKV190" s="54"/>
      <c r="GKW190" s="54"/>
      <c r="GKX190" s="54"/>
      <c r="GKY190" s="54"/>
      <c r="GKZ190" s="54"/>
      <c r="GLA190" s="54"/>
      <c r="GLB190" s="54"/>
      <c r="GLC190" s="54"/>
      <c r="GLD190" s="54"/>
      <c r="GLE190" s="54"/>
      <c r="GLF190" s="54"/>
      <c r="GLG190" s="54"/>
      <c r="GLH190" s="54"/>
      <c r="GLI190" s="54"/>
      <c r="GLJ190" s="54"/>
      <c r="GLK190" s="54"/>
      <c r="GLL190" s="54"/>
      <c r="GLM190" s="54"/>
      <c r="GLN190" s="54"/>
      <c r="GLO190" s="54"/>
      <c r="GLP190" s="54"/>
      <c r="GLQ190" s="54"/>
      <c r="GLR190" s="54"/>
      <c r="GLS190" s="54"/>
      <c r="GLT190" s="54"/>
      <c r="GLU190" s="54"/>
      <c r="GLV190" s="54"/>
      <c r="GLW190" s="54"/>
      <c r="GLX190" s="54"/>
      <c r="GLY190" s="54"/>
      <c r="GLZ190" s="54"/>
      <c r="GMA190" s="54"/>
      <c r="GMB190" s="54"/>
      <c r="GMC190" s="54"/>
      <c r="GMD190" s="54"/>
      <c r="GME190" s="54"/>
      <c r="GMF190" s="54"/>
      <c r="GMG190" s="54"/>
      <c r="GMH190" s="54"/>
      <c r="GMI190" s="54"/>
      <c r="GMJ190" s="54"/>
      <c r="GMK190" s="54"/>
      <c r="GML190" s="54"/>
      <c r="GMM190" s="54"/>
      <c r="GMN190" s="54"/>
      <c r="GMO190" s="54"/>
      <c r="GMP190" s="54"/>
      <c r="GMQ190" s="54"/>
      <c r="GMR190" s="54"/>
      <c r="GMS190" s="54"/>
      <c r="GMT190" s="54"/>
      <c r="GMU190" s="54"/>
      <c r="GMV190" s="54"/>
      <c r="GMW190" s="54"/>
      <c r="GMX190" s="54"/>
      <c r="GMY190" s="54"/>
      <c r="GMZ190" s="54"/>
      <c r="GNA190" s="54"/>
      <c r="GNB190" s="54"/>
      <c r="GNC190" s="54"/>
      <c r="GND190" s="54"/>
      <c r="GNE190" s="54"/>
      <c r="GNF190" s="54"/>
      <c r="GNG190" s="54"/>
      <c r="GNH190" s="54"/>
      <c r="GNI190" s="54"/>
      <c r="GNJ190" s="54"/>
      <c r="GNK190" s="54"/>
      <c r="GNL190" s="54"/>
      <c r="GNM190" s="54"/>
      <c r="GNN190" s="54"/>
      <c r="GNO190" s="54"/>
      <c r="GNP190" s="54"/>
      <c r="GNQ190" s="54"/>
      <c r="GNR190" s="54"/>
      <c r="GNS190" s="54"/>
      <c r="GNT190" s="54"/>
      <c r="GNU190" s="54"/>
      <c r="GNV190" s="54"/>
      <c r="GNW190" s="54"/>
      <c r="GNX190" s="54"/>
      <c r="GNY190" s="54"/>
      <c r="GNZ190" s="54"/>
      <c r="GOA190" s="54"/>
      <c r="GOB190" s="54"/>
      <c r="GOC190" s="54"/>
      <c r="GOD190" s="54"/>
      <c r="GOE190" s="54"/>
      <c r="GOF190" s="54"/>
      <c r="GOG190" s="54"/>
      <c r="GOH190" s="54"/>
      <c r="GOI190" s="54"/>
      <c r="GOJ190" s="54"/>
      <c r="GOK190" s="54"/>
      <c r="GOL190" s="54"/>
      <c r="GOM190" s="54"/>
      <c r="GON190" s="54"/>
      <c r="GOO190" s="54"/>
      <c r="GOP190" s="54"/>
      <c r="GOQ190" s="54"/>
      <c r="GOR190" s="54"/>
      <c r="GOS190" s="54"/>
      <c r="GOT190" s="54"/>
      <c r="GOU190" s="54"/>
      <c r="GOV190" s="54"/>
      <c r="GOW190" s="54"/>
      <c r="GOX190" s="54"/>
      <c r="GOY190" s="54"/>
      <c r="GOZ190" s="54"/>
      <c r="GPA190" s="54"/>
      <c r="GPB190" s="54"/>
      <c r="GPC190" s="54"/>
      <c r="GPD190" s="54"/>
      <c r="GPE190" s="54"/>
      <c r="GPF190" s="54"/>
      <c r="GPG190" s="54"/>
      <c r="GPH190" s="54"/>
      <c r="GPI190" s="54"/>
      <c r="GPJ190" s="54"/>
      <c r="GPK190" s="54"/>
      <c r="GPL190" s="54"/>
      <c r="GPM190" s="54"/>
      <c r="GPN190" s="54"/>
      <c r="GPO190" s="54"/>
      <c r="GPP190" s="54"/>
      <c r="GPQ190" s="54"/>
      <c r="GPR190" s="54"/>
      <c r="GPS190" s="54"/>
      <c r="GPT190" s="54"/>
      <c r="GPU190" s="54"/>
      <c r="GPV190" s="54"/>
      <c r="GPW190" s="54"/>
      <c r="GPX190" s="54"/>
      <c r="GPY190" s="54"/>
      <c r="GPZ190" s="54"/>
      <c r="GQA190" s="54"/>
      <c r="GQB190" s="54"/>
      <c r="GQC190" s="54"/>
      <c r="GQD190" s="54"/>
      <c r="GQE190" s="54"/>
      <c r="GQF190" s="54"/>
      <c r="GQG190" s="54"/>
      <c r="GQH190" s="54"/>
      <c r="GQI190" s="54"/>
      <c r="GQJ190" s="54"/>
      <c r="GQK190" s="54"/>
      <c r="GQL190" s="54"/>
      <c r="GQM190" s="54"/>
      <c r="GQN190" s="54"/>
      <c r="GQO190" s="54"/>
      <c r="GQP190" s="54"/>
      <c r="GQQ190" s="54"/>
      <c r="GQR190" s="54"/>
      <c r="GQS190" s="54"/>
      <c r="GQT190" s="54"/>
      <c r="GQU190" s="54"/>
      <c r="GQV190" s="54"/>
      <c r="GQW190" s="54"/>
      <c r="GQX190" s="54"/>
      <c r="GQY190" s="54"/>
      <c r="GQZ190" s="54"/>
      <c r="GRA190" s="54"/>
      <c r="GRB190" s="54"/>
      <c r="GRC190" s="54"/>
      <c r="GRD190" s="54"/>
      <c r="GRE190" s="54"/>
      <c r="GRF190" s="54"/>
      <c r="GRG190" s="54"/>
      <c r="GRH190" s="54"/>
      <c r="GRI190" s="54"/>
      <c r="GRJ190" s="54"/>
      <c r="GRK190" s="54"/>
      <c r="GRL190" s="54"/>
      <c r="GRM190" s="54"/>
      <c r="GRN190" s="54"/>
      <c r="GRO190" s="54"/>
      <c r="GRP190" s="54"/>
      <c r="GRQ190" s="54"/>
      <c r="GRR190" s="54"/>
      <c r="GRS190" s="54"/>
      <c r="GRT190" s="54"/>
      <c r="GRU190" s="54"/>
      <c r="GRV190" s="54"/>
      <c r="GRW190" s="54"/>
      <c r="GRX190" s="54"/>
      <c r="GRY190" s="54"/>
      <c r="GRZ190" s="54"/>
      <c r="GSA190" s="54"/>
      <c r="GSB190" s="54"/>
      <c r="GSC190" s="54"/>
      <c r="GSD190" s="54"/>
      <c r="GSE190" s="54"/>
      <c r="GSF190" s="54"/>
      <c r="GSG190" s="54"/>
      <c r="GSH190" s="54"/>
      <c r="GSI190" s="54"/>
      <c r="GSJ190" s="54"/>
      <c r="GSK190" s="54"/>
      <c r="GSL190" s="54"/>
      <c r="GSM190" s="54"/>
      <c r="GSN190" s="54"/>
      <c r="GSO190" s="54"/>
      <c r="GSP190" s="54"/>
      <c r="GSQ190" s="54"/>
      <c r="GSR190" s="54"/>
      <c r="GSS190" s="54"/>
      <c r="GST190" s="54"/>
      <c r="GSU190" s="54"/>
      <c r="GSV190" s="54"/>
      <c r="GSW190" s="54"/>
      <c r="GSX190" s="54"/>
      <c r="GSY190" s="54"/>
      <c r="GSZ190" s="54"/>
      <c r="GTA190" s="54"/>
      <c r="GTB190" s="54"/>
      <c r="GTC190" s="54"/>
      <c r="GTD190" s="54"/>
      <c r="GTE190" s="54"/>
      <c r="GTF190" s="54"/>
      <c r="GTG190" s="54"/>
      <c r="GTH190" s="54"/>
      <c r="GTI190" s="54"/>
      <c r="GTJ190" s="54"/>
      <c r="GTK190" s="54"/>
      <c r="GTL190" s="54"/>
      <c r="GTM190" s="54"/>
      <c r="GTN190" s="54"/>
      <c r="GTO190" s="54"/>
      <c r="GTP190" s="54"/>
      <c r="GTQ190" s="54"/>
      <c r="GTR190" s="54"/>
      <c r="GTS190" s="54"/>
      <c r="GTT190" s="54"/>
      <c r="GTU190" s="54"/>
      <c r="GTV190" s="54"/>
      <c r="GTW190" s="54"/>
      <c r="GTX190" s="54"/>
      <c r="GTY190" s="54"/>
      <c r="GTZ190" s="54"/>
      <c r="GUA190" s="54"/>
      <c r="GUB190" s="54"/>
      <c r="GUC190" s="54"/>
      <c r="GUD190" s="54"/>
      <c r="GUE190" s="54"/>
      <c r="GUF190" s="54"/>
      <c r="GUG190" s="54"/>
      <c r="GUH190" s="54"/>
      <c r="GUI190" s="54"/>
      <c r="GUJ190" s="54"/>
      <c r="GUK190" s="54"/>
      <c r="GUL190" s="54"/>
      <c r="GUM190" s="54"/>
      <c r="GUN190" s="54"/>
      <c r="GUO190" s="54"/>
      <c r="GUP190" s="54"/>
      <c r="GUQ190" s="54"/>
      <c r="GUR190" s="54"/>
      <c r="GUS190" s="54"/>
      <c r="GUT190" s="54"/>
      <c r="GUU190" s="54"/>
      <c r="GUV190" s="54"/>
      <c r="GUW190" s="54"/>
      <c r="GUX190" s="54"/>
      <c r="GUY190" s="54"/>
      <c r="GUZ190" s="54"/>
      <c r="GVA190" s="54"/>
      <c r="GVB190" s="54"/>
      <c r="GVC190" s="54"/>
      <c r="GVD190" s="54"/>
      <c r="GVE190" s="54"/>
      <c r="GVF190" s="54"/>
      <c r="GVG190" s="54"/>
      <c r="GVH190" s="54"/>
      <c r="GVI190" s="54"/>
      <c r="GVJ190" s="54"/>
      <c r="GVK190" s="54"/>
      <c r="GVL190" s="54"/>
      <c r="GVM190" s="54"/>
      <c r="GVN190" s="54"/>
      <c r="GVO190" s="54"/>
      <c r="GVP190" s="54"/>
      <c r="GVQ190" s="54"/>
      <c r="GVR190" s="54"/>
      <c r="GVS190" s="54"/>
      <c r="GVT190" s="54"/>
      <c r="GVU190" s="54"/>
      <c r="GVV190" s="54"/>
      <c r="GVW190" s="54"/>
      <c r="GVX190" s="54"/>
      <c r="GVY190" s="54"/>
      <c r="GVZ190" s="54"/>
      <c r="GWA190" s="54"/>
      <c r="GWB190" s="54"/>
      <c r="GWC190" s="54"/>
      <c r="GWD190" s="54"/>
      <c r="GWE190" s="54"/>
      <c r="GWF190" s="54"/>
      <c r="GWG190" s="54"/>
      <c r="GWH190" s="54"/>
      <c r="GWI190" s="54"/>
      <c r="GWJ190" s="54"/>
      <c r="GWK190" s="54"/>
      <c r="GWL190" s="54"/>
      <c r="GWM190" s="54"/>
      <c r="GWN190" s="54"/>
      <c r="GWO190" s="54"/>
      <c r="GWP190" s="54"/>
      <c r="GWQ190" s="54"/>
      <c r="GWR190" s="54"/>
      <c r="GWS190" s="54"/>
      <c r="GWT190" s="54"/>
      <c r="GWU190" s="54"/>
      <c r="GWV190" s="54"/>
      <c r="GWW190" s="54"/>
      <c r="GWX190" s="54"/>
      <c r="GWY190" s="54"/>
      <c r="GWZ190" s="54"/>
      <c r="GXA190" s="54"/>
      <c r="GXB190" s="54"/>
      <c r="GXC190" s="54"/>
      <c r="GXD190" s="54"/>
      <c r="GXE190" s="54"/>
      <c r="GXF190" s="54"/>
      <c r="GXG190" s="54"/>
      <c r="GXH190" s="54"/>
      <c r="GXI190" s="54"/>
      <c r="GXJ190" s="54"/>
      <c r="GXK190" s="54"/>
      <c r="GXL190" s="54"/>
      <c r="GXM190" s="54"/>
      <c r="GXN190" s="54"/>
      <c r="GXO190" s="54"/>
      <c r="GXP190" s="54"/>
      <c r="GXQ190" s="54"/>
      <c r="GXR190" s="54"/>
      <c r="GXS190" s="54"/>
      <c r="GXT190" s="54"/>
      <c r="GXU190" s="54"/>
      <c r="GXV190" s="54"/>
      <c r="GXW190" s="54"/>
      <c r="GXX190" s="54"/>
      <c r="GXY190" s="54"/>
      <c r="GXZ190" s="54"/>
      <c r="GYA190" s="54"/>
      <c r="GYB190" s="54"/>
      <c r="GYC190" s="54"/>
      <c r="GYD190" s="54"/>
      <c r="GYE190" s="54"/>
      <c r="GYF190" s="54"/>
      <c r="GYG190" s="54"/>
      <c r="GYH190" s="54"/>
      <c r="GYI190" s="54"/>
      <c r="GYJ190" s="54"/>
      <c r="GYK190" s="54"/>
      <c r="GYL190" s="54"/>
      <c r="GYM190" s="54"/>
      <c r="GYN190" s="54"/>
      <c r="GYO190" s="54"/>
      <c r="GYP190" s="54"/>
      <c r="GYQ190" s="54"/>
      <c r="GYR190" s="54"/>
      <c r="GYS190" s="54"/>
      <c r="GYT190" s="54"/>
      <c r="GYU190" s="54"/>
      <c r="GYV190" s="54"/>
      <c r="GYW190" s="54"/>
      <c r="GYX190" s="54"/>
      <c r="GYY190" s="54"/>
      <c r="GYZ190" s="54"/>
      <c r="GZA190" s="54"/>
      <c r="GZB190" s="54"/>
      <c r="GZC190" s="54"/>
      <c r="GZD190" s="54"/>
      <c r="GZE190" s="54"/>
      <c r="GZF190" s="54"/>
      <c r="GZG190" s="54"/>
      <c r="GZH190" s="54"/>
      <c r="GZI190" s="54"/>
      <c r="GZJ190" s="54"/>
      <c r="GZK190" s="54"/>
      <c r="GZL190" s="54"/>
      <c r="GZM190" s="54"/>
      <c r="GZN190" s="54"/>
      <c r="GZO190" s="54"/>
      <c r="GZP190" s="54"/>
      <c r="GZQ190" s="54"/>
      <c r="GZR190" s="54"/>
      <c r="GZS190" s="54"/>
      <c r="GZT190" s="54"/>
      <c r="GZU190" s="54"/>
      <c r="GZV190" s="54"/>
      <c r="GZW190" s="54"/>
      <c r="GZX190" s="54"/>
      <c r="GZY190" s="54"/>
      <c r="GZZ190" s="54"/>
      <c r="HAA190" s="54"/>
      <c r="HAB190" s="54"/>
      <c r="HAC190" s="54"/>
      <c r="HAD190" s="54"/>
      <c r="HAE190" s="54"/>
      <c r="HAF190" s="54"/>
      <c r="HAG190" s="54"/>
      <c r="HAH190" s="54"/>
      <c r="HAI190" s="54"/>
      <c r="HAJ190" s="54"/>
      <c r="HAK190" s="54"/>
      <c r="HAL190" s="54"/>
      <c r="HAM190" s="54"/>
      <c r="HAN190" s="54"/>
      <c r="HAO190" s="54"/>
      <c r="HAP190" s="54"/>
      <c r="HAQ190" s="54"/>
      <c r="HAR190" s="54"/>
      <c r="HAS190" s="54"/>
      <c r="HAT190" s="54"/>
      <c r="HAU190" s="54"/>
      <c r="HAV190" s="54"/>
      <c r="HAW190" s="54"/>
      <c r="HAX190" s="54"/>
      <c r="HAY190" s="54"/>
      <c r="HAZ190" s="54"/>
      <c r="HBA190" s="54"/>
      <c r="HBB190" s="54"/>
      <c r="HBC190" s="54"/>
      <c r="HBD190" s="54"/>
      <c r="HBE190" s="54"/>
      <c r="HBF190" s="54"/>
      <c r="HBG190" s="54"/>
      <c r="HBH190" s="54"/>
      <c r="HBI190" s="54"/>
      <c r="HBJ190" s="54"/>
      <c r="HBK190" s="54"/>
      <c r="HBL190" s="54"/>
      <c r="HBM190" s="54"/>
      <c r="HBN190" s="54"/>
      <c r="HBO190" s="54"/>
      <c r="HBP190" s="54"/>
      <c r="HBQ190" s="54"/>
      <c r="HBR190" s="54"/>
      <c r="HBS190" s="54"/>
      <c r="HBT190" s="54"/>
      <c r="HBU190" s="54"/>
      <c r="HBV190" s="54"/>
      <c r="HBW190" s="54"/>
      <c r="HBX190" s="54"/>
      <c r="HBY190" s="54"/>
      <c r="HBZ190" s="54"/>
      <c r="HCA190" s="54"/>
      <c r="HCB190" s="54"/>
      <c r="HCC190" s="54"/>
      <c r="HCD190" s="54"/>
      <c r="HCE190" s="54"/>
      <c r="HCF190" s="54"/>
      <c r="HCG190" s="54"/>
      <c r="HCH190" s="54"/>
      <c r="HCI190" s="54"/>
      <c r="HCJ190" s="54"/>
      <c r="HCK190" s="54"/>
      <c r="HCL190" s="54"/>
      <c r="HCM190" s="54"/>
      <c r="HCN190" s="54"/>
      <c r="HCO190" s="54"/>
      <c r="HCP190" s="54"/>
      <c r="HCQ190" s="54"/>
      <c r="HCR190" s="54"/>
      <c r="HCS190" s="54"/>
      <c r="HCT190" s="54"/>
      <c r="HCU190" s="54"/>
      <c r="HCV190" s="54"/>
      <c r="HCW190" s="54"/>
      <c r="HCX190" s="54"/>
      <c r="HCY190" s="54"/>
      <c r="HCZ190" s="54"/>
      <c r="HDA190" s="54"/>
      <c r="HDB190" s="54"/>
      <c r="HDC190" s="54"/>
      <c r="HDD190" s="54"/>
      <c r="HDE190" s="54"/>
      <c r="HDF190" s="54"/>
      <c r="HDG190" s="54"/>
      <c r="HDH190" s="54"/>
      <c r="HDI190" s="54"/>
      <c r="HDJ190" s="54"/>
      <c r="HDK190" s="54"/>
      <c r="HDL190" s="54"/>
      <c r="HDM190" s="54"/>
      <c r="HDN190" s="54"/>
      <c r="HDO190" s="54"/>
      <c r="HDP190" s="54"/>
      <c r="HDQ190" s="54"/>
      <c r="HDR190" s="54"/>
      <c r="HDS190" s="54"/>
      <c r="HDT190" s="54"/>
      <c r="HDU190" s="54"/>
      <c r="HDV190" s="54"/>
      <c r="HDW190" s="54"/>
      <c r="HDX190" s="54"/>
      <c r="HDY190" s="54"/>
      <c r="HDZ190" s="54"/>
      <c r="HEA190" s="54"/>
      <c r="HEB190" s="54"/>
      <c r="HEC190" s="54"/>
      <c r="HED190" s="54"/>
      <c r="HEE190" s="54"/>
      <c r="HEF190" s="54"/>
      <c r="HEG190" s="54"/>
      <c r="HEH190" s="54"/>
      <c r="HEI190" s="54"/>
      <c r="HEJ190" s="54"/>
      <c r="HEK190" s="54"/>
      <c r="HEL190" s="54"/>
      <c r="HEM190" s="54"/>
      <c r="HEN190" s="54"/>
      <c r="HEO190" s="54"/>
      <c r="HEP190" s="54"/>
      <c r="HEQ190" s="54"/>
      <c r="HER190" s="54"/>
      <c r="HES190" s="54"/>
      <c r="HET190" s="54"/>
      <c r="HEU190" s="54"/>
      <c r="HEV190" s="54"/>
      <c r="HEW190" s="54"/>
      <c r="HEX190" s="54"/>
      <c r="HEY190" s="54"/>
      <c r="HEZ190" s="54"/>
      <c r="HFA190" s="54"/>
      <c r="HFB190" s="54"/>
      <c r="HFC190" s="54"/>
      <c r="HFD190" s="54"/>
      <c r="HFE190" s="54"/>
      <c r="HFF190" s="54"/>
      <c r="HFG190" s="54"/>
      <c r="HFH190" s="54"/>
      <c r="HFI190" s="54"/>
      <c r="HFJ190" s="54"/>
      <c r="HFK190" s="54"/>
      <c r="HFL190" s="54"/>
      <c r="HFM190" s="54"/>
      <c r="HFN190" s="54"/>
      <c r="HFO190" s="54"/>
      <c r="HFP190" s="54"/>
      <c r="HFQ190" s="54"/>
      <c r="HFR190" s="54"/>
      <c r="HFS190" s="54"/>
      <c r="HFT190" s="54"/>
      <c r="HFU190" s="54"/>
      <c r="HFV190" s="54"/>
      <c r="HFW190" s="54"/>
      <c r="HFX190" s="54"/>
      <c r="HFY190" s="54"/>
      <c r="HFZ190" s="54"/>
      <c r="HGA190" s="54"/>
      <c r="HGB190" s="54"/>
      <c r="HGC190" s="54"/>
      <c r="HGD190" s="54"/>
      <c r="HGE190" s="54"/>
      <c r="HGF190" s="54"/>
      <c r="HGG190" s="54"/>
      <c r="HGH190" s="54"/>
      <c r="HGI190" s="54"/>
      <c r="HGJ190" s="54"/>
      <c r="HGK190" s="54"/>
      <c r="HGL190" s="54"/>
      <c r="HGM190" s="54"/>
      <c r="HGN190" s="54"/>
      <c r="HGO190" s="54"/>
      <c r="HGP190" s="54"/>
      <c r="HGQ190" s="54"/>
      <c r="HGR190" s="54"/>
      <c r="HGS190" s="54"/>
      <c r="HGT190" s="54"/>
      <c r="HGU190" s="54"/>
      <c r="HGV190" s="54"/>
      <c r="HGW190" s="54"/>
      <c r="HGX190" s="54"/>
      <c r="HGY190" s="54"/>
      <c r="HGZ190" s="54"/>
      <c r="HHA190" s="54"/>
      <c r="HHB190" s="54"/>
      <c r="HHC190" s="54"/>
      <c r="HHD190" s="54"/>
      <c r="HHE190" s="54"/>
      <c r="HHF190" s="54"/>
      <c r="HHG190" s="54"/>
      <c r="HHH190" s="54"/>
      <c r="HHI190" s="54"/>
      <c r="HHJ190" s="54"/>
      <c r="HHK190" s="54"/>
      <c r="HHL190" s="54"/>
      <c r="HHM190" s="54"/>
      <c r="HHN190" s="54"/>
      <c r="HHO190" s="54"/>
      <c r="HHP190" s="54"/>
      <c r="HHQ190" s="54"/>
      <c r="HHR190" s="54"/>
      <c r="HHS190" s="54"/>
      <c r="HHT190" s="54"/>
      <c r="HHU190" s="54"/>
      <c r="HHV190" s="54"/>
      <c r="HHW190" s="54"/>
      <c r="HHX190" s="54"/>
      <c r="HHY190" s="54"/>
      <c r="HHZ190" s="54"/>
      <c r="HIA190" s="54"/>
      <c r="HIB190" s="54"/>
      <c r="HIC190" s="54"/>
      <c r="HID190" s="54"/>
      <c r="HIE190" s="54"/>
      <c r="HIF190" s="54"/>
      <c r="HIG190" s="54"/>
      <c r="HIH190" s="54"/>
      <c r="HII190" s="54"/>
      <c r="HIJ190" s="54"/>
      <c r="HIK190" s="54"/>
      <c r="HIL190" s="54"/>
      <c r="HIM190" s="54"/>
      <c r="HIN190" s="54"/>
      <c r="HIO190" s="54"/>
      <c r="HIP190" s="54"/>
      <c r="HIQ190" s="54"/>
      <c r="HIR190" s="54"/>
      <c r="HIS190" s="54"/>
      <c r="HIT190" s="54"/>
      <c r="HIU190" s="54"/>
      <c r="HIV190" s="54"/>
      <c r="HIW190" s="54"/>
      <c r="HIX190" s="54"/>
      <c r="HIY190" s="54"/>
      <c r="HIZ190" s="54"/>
      <c r="HJA190" s="54"/>
      <c r="HJB190" s="54"/>
      <c r="HJC190" s="54"/>
      <c r="HJD190" s="54"/>
      <c r="HJE190" s="54"/>
      <c r="HJF190" s="54"/>
      <c r="HJG190" s="54"/>
      <c r="HJH190" s="54"/>
      <c r="HJI190" s="54"/>
      <c r="HJJ190" s="54"/>
      <c r="HJK190" s="54"/>
      <c r="HJL190" s="54"/>
      <c r="HJM190" s="54"/>
      <c r="HJN190" s="54"/>
      <c r="HJO190" s="54"/>
      <c r="HJP190" s="54"/>
      <c r="HJQ190" s="54"/>
      <c r="HJR190" s="54"/>
      <c r="HJS190" s="54"/>
      <c r="HJT190" s="54"/>
      <c r="HJU190" s="54"/>
      <c r="HJV190" s="54"/>
      <c r="HJW190" s="54"/>
      <c r="HJX190" s="54"/>
      <c r="HJY190" s="54"/>
      <c r="HJZ190" s="54"/>
      <c r="HKA190" s="54"/>
      <c r="HKB190" s="54"/>
      <c r="HKC190" s="54"/>
      <c r="HKD190" s="54"/>
      <c r="HKE190" s="54"/>
      <c r="HKF190" s="54"/>
      <c r="HKG190" s="54"/>
      <c r="HKH190" s="54"/>
      <c r="HKI190" s="54"/>
      <c r="HKJ190" s="54"/>
      <c r="HKK190" s="54"/>
      <c r="HKL190" s="54"/>
      <c r="HKM190" s="54"/>
      <c r="HKN190" s="54"/>
      <c r="HKO190" s="54"/>
      <c r="HKP190" s="54"/>
      <c r="HKQ190" s="54"/>
      <c r="HKR190" s="54"/>
      <c r="HKS190" s="54"/>
      <c r="HKT190" s="54"/>
      <c r="HKU190" s="54"/>
      <c r="HKV190" s="54"/>
      <c r="HKW190" s="54"/>
      <c r="HKX190" s="54"/>
      <c r="HKY190" s="54"/>
      <c r="HKZ190" s="54"/>
      <c r="HLA190" s="54"/>
      <c r="HLB190" s="54"/>
      <c r="HLC190" s="54"/>
      <c r="HLD190" s="54"/>
      <c r="HLE190" s="54"/>
      <c r="HLF190" s="54"/>
      <c r="HLG190" s="54"/>
      <c r="HLH190" s="54"/>
      <c r="HLI190" s="54"/>
      <c r="HLJ190" s="54"/>
      <c r="HLK190" s="54"/>
      <c r="HLL190" s="54"/>
      <c r="HLM190" s="54"/>
      <c r="HLN190" s="54"/>
      <c r="HLO190" s="54"/>
      <c r="HLP190" s="54"/>
      <c r="HLQ190" s="54"/>
      <c r="HLR190" s="54"/>
      <c r="HLS190" s="54"/>
      <c r="HLT190" s="54"/>
      <c r="HLU190" s="54"/>
      <c r="HLV190" s="54"/>
      <c r="HLW190" s="54"/>
      <c r="HLX190" s="54"/>
      <c r="HLY190" s="54"/>
      <c r="HLZ190" s="54"/>
      <c r="HMA190" s="54"/>
      <c r="HMB190" s="54"/>
      <c r="HMC190" s="54"/>
      <c r="HMD190" s="54"/>
      <c r="HME190" s="54"/>
      <c r="HMF190" s="54"/>
      <c r="HMG190" s="54"/>
      <c r="HMH190" s="54"/>
      <c r="HMI190" s="54"/>
      <c r="HMJ190" s="54"/>
      <c r="HMK190" s="54"/>
      <c r="HML190" s="54"/>
      <c r="HMM190" s="54"/>
      <c r="HMN190" s="54"/>
      <c r="HMO190" s="54"/>
      <c r="HMP190" s="54"/>
      <c r="HMQ190" s="54"/>
      <c r="HMR190" s="54"/>
      <c r="HMS190" s="54"/>
      <c r="HMT190" s="54"/>
      <c r="HMU190" s="54"/>
      <c r="HMV190" s="54"/>
      <c r="HMW190" s="54"/>
      <c r="HMX190" s="54"/>
      <c r="HMY190" s="54"/>
      <c r="HMZ190" s="54"/>
      <c r="HNA190" s="54"/>
      <c r="HNB190" s="54"/>
      <c r="HNC190" s="54"/>
      <c r="HND190" s="54"/>
      <c r="HNE190" s="54"/>
      <c r="HNF190" s="54"/>
      <c r="HNG190" s="54"/>
      <c r="HNH190" s="54"/>
      <c r="HNI190" s="54"/>
      <c r="HNJ190" s="54"/>
      <c r="HNK190" s="54"/>
      <c r="HNL190" s="54"/>
      <c r="HNM190" s="54"/>
      <c r="HNN190" s="54"/>
      <c r="HNO190" s="54"/>
      <c r="HNP190" s="54"/>
      <c r="HNQ190" s="54"/>
      <c r="HNR190" s="54"/>
      <c r="HNS190" s="54"/>
      <c r="HNT190" s="54"/>
      <c r="HNU190" s="54"/>
      <c r="HNV190" s="54"/>
      <c r="HNW190" s="54"/>
      <c r="HNX190" s="54"/>
      <c r="HNY190" s="54"/>
      <c r="HNZ190" s="54"/>
      <c r="HOA190" s="54"/>
      <c r="HOB190" s="54"/>
      <c r="HOC190" s="54"/>
      <c r="HOD190" s="54"/>
      <c r="HOE190" s="54"/>
      <c r="HOF190" s="54"/>
      <c r="HOG190" s="54"/>
      <c r="HOH190" s="54"/>
      <c r="HOI190" s="54"/>
      <c r="HOJ190" s="54"/>
      <c r="HOK190" s="54"/>
      <c r="HOL190" s="54"/>
      <c r="HOM190" s="54"/>
      <c r="HON190" s="54"/>
      <c r="HOO190" s="54"/>
      <c r="HOP190" s="54"/>
      <c r="HOQ190" s="54"/>
      <c r="HOR190" s="54"/>
      <c r="HOS190" s="54"/>
      <c r="HOT190" s="54"/>
      <c r="HOU190" s="54"/>
      <c r="HOV190" s="54"/>
      <c r="HOW190" s="54"/>
      <c r="HOX190" s="54"/>
      <c r="HOY190" s="54"/>
      <c r="HOZ190" s="54"/>
      <c r="HPA190" s="54"/>
      <c r="HPB190" s="54"/>
      <c r="HPC190" s="54"/>
      <c r="HPD190" s="54"/>
      <c r="HPE190" s="54"/>
      <c r="HPF190" s="54"/>
      <c r="HPG190" s="54"/>
      <c r="HPH190" s="54"/>
      <c r="HPI190" s="54"/>
      <c r="HPJ190" s="54"/>
      <c r="HPK190" s="54"/>
      <c r="HPL190" s="54"/>
      <c r="HPM190" s="54"/>
      <c r="HPN190" s="54"/>
      <c r="HPO190" s="54"/>
      <c r="HPP190" s="54"/>
      <c r="HPQ190" s="54"/>
      <c r="HPR190" s="54"/>
      <c r="HPS190" s="54"/>
      <c r="HPT190" s="54"/>
      <c r="HPU190" s="54"/>
      <c r="HPV190" s="54"/>
      <c r="HPW190" s="54"/>
      <c r="HPX190" s="54"/>
      <c r="HPY190" s="54"/>
      <c r="HPZ190" s="54"/>
      <c r="HQA190" s="54"/>
      <c r="HQB190" s="54"/>
      <c r="HQC190" s="54"/>
      <c r="HQD190" s="54"/>
      <c r="HQE190" s="54"/>
      <c r="HQF190" s="54"/>
      <c r="HQG190" s="54"/>
      <c r="HQH190" s="54"/>
      <c r="HQI190" s="54"/>
      <c r="HQJ190" s="54"/>
      <c r="HQK190" s="54"/>
      <c r="HQL190" s="54"/>
      <c r="HQM190" s="54"/>
      <c r="HQN190" s="54"/>
      <c r="HQO190" s="54"/>
      <c r="HQP190" s="54"/>
      <c r="HQQ190" s="54"/>
      <c r="HQR190" s="54"/>
      <c r="HQS190" s="54"/>
      <c r="HQT190" s="54"/>
      <c r="HQU190" s="54"/>
      <c r="HQV190" s="54"/>
      <c r="HQW190" s="54"/>
      <c r="HQX190" s="54"/>
      <c r="HQY190" s="54"/>
      <c r="HQZ190" s="54"/>
      <c r="HRA190" s="54"/>
      <c r="HRB190" s="54"/>
      <c r="HRC190" s="54"/>
      <c r="HRD190" s="54"/>
      <c r="HRE190" s="54"/>
      <c r="HRF190" s="54"/>
      <c r="HRG190" s="54"/>
      <c r="HRH190" s="54"/>
      <c r="HRI190" s="54"/>
      <c r="HRJ190" s="54"/>
      <c r="HRK190" s="54"/>
      <c r="HRL190" s="54"/>
      <c r="HRM190" s="54"/>
      <c r="HRN190" s="54"/>
      <c r="HRO190" s="54"/>
      <c r="HRP190" s="54"/>
      <c r="HRQ190" s="54"/>
      <c r="HRR190" s="54"/>
      <c r="HRS190" s="54"/>
      <c r="HRT190" s="54"/>
      <c r="HRU190" s="54"/>
      <c r="HRV190" s="54"/>
      <c r="HRW190" s="54"/>
      <c r="HRX190" s="54"/>
      <c r="HRY190" s="54"/>
      <c r="HRZ190" s="54"/>
      <c r="HSA190" s="54"/>
      <c r="HSB190" s="54"/>
      <c r="HSC190" s="54"/>
      <c r="HSD190" s="54"/>
      <c r="HSE190" s="54"/>
      <c r="HSF190" s="54"/>
      <c r="HSG190" s="54"/>
      <c r="HSH190" s="54"/>
      <c r="HSI190" s="54"/>
      <c r="HSJ190" s="54"/>
      <c r="HSK190" s="54"/>
      <c r="HSL190" s="54"/>
      <c r="HSM190" s="54"/>
      <c r="HSN190" s="54"/>
      <c r="HSO190" s="54"/>
      <c r="HSP190" s="54"/>
      <c r="HSQ190" s="54"/>
      <c r="HSR190" s="54"/>
      <c r="HSS190" s="54"/>
      <c r="HST190" s="54"/>
      <c r="HSU190" s="54"/>
      <c r="HSV190" s="54"/>
      <c r="HSW190" s="54"/>
      <c r="HSX190" s="54"/>
      <c r="HSY190" s="54"/>
      <c r="HSZ190" s="54"/>
      <c r="HTA190" s="54"/>
      <c r="HTB190" s="54"/>
      <c r="HTC190" s="54"/>
      <c r="HTD190" s="54"/>
      <c r="HTE190" s="54"/>
      <c r="HTF190" s="54"/>
      <c r="HTG190" s="54"/>
      <c r="HTH190" s="54"/>
      <c r="HTI190" s="54"/>
      <c r="HTJ190" s="54"/>
      <c r="HTK190" s="54"/>
      <c r="HTL190" s="54"/>
      <c r="HTM190" s="54"/>
      <c r="HTN190" s="54"/>
      <c r="HTO190" s="54"/>
      <c r="HTP190" s="54"/>
      <c r="HTQ190" s="54"/>
      <c r="HTR190" s="54"/>
      <c r="HTS190" s="54"/>
      <c r="HTT190" s="54"/>
      <c r="HTU190" s="54"/>
      <c r="HTV190" s="54"/>
      <c r="HTW190" s="54"/>
      <c r="HTX190" s="54"/>
      <c r="HTY190" s="54"/>
      <c r="HTZ190" s="54"/>
      <c r="HUA190" s="54"/>
      <c r="HUB190" s="54"/>
      <c r="HUC190" s="54"/>
      <c r="HUD190" s="54"/>
      <c r="HUE190" s="54"/>
      <c r="HUF190" s="54"/>
      <c r="HUG190" s="54"/>
      <c r="HUH190" s="54"/>
      <c r="HUI190" s="54"/>
      <c r="HUJ190" s="54"/>
      <c r="HUK190" s="54"/>
      <c r="HUL190" s="54"/>
      <c r="HUM190" s="54"/>
      <c r="HUN190" s="54"/>
      <c r="HUO190" s="54"/>
      <c r="HUP190" s="54"/>
      <c r="HUQ190" s="54"/>
      <c r="HUR190" s="54"/>
      <c r="HUS190" s="54"/>
      <c r="HUT190" s="54"/>
      <c r="HUU190" s="54"/>
      <c r="HUV190" s="54"/>
      <c r="HUW190" s="54"/>
      <c r="HUX190" s="54"/>
      <c r="HUY190" s="54"/>
      <c r="HUZ190" s="54"/>
      <c r="HVA190" s="54"/>
      <c r="HVB190" s="54"/>
      <c r="HVC190" s="54"/>
      <c r="HVD190" s="54"/>
      <c r="HVE190" s="54"/>
      <c r="HVF190" s="54"/>
      <c r="HVG190" s="54"/>
      <c r="HVH190" s="54"/>
      <c r="HVI190" s="54"/>
      <c r="HVJ190" s="54"/>
      <c r="HVK190" s="54"/>
      <c r="HVL190" s="54"/>
      <c r="HVM190" s="54"/>
      <c r="HVN190" s="54"/>
      <c r="HVO190" s="54"/>
      <c r="HVP190" s="54"/>
      <c r="HVQ190" s="54"/>
      <c r="HVR190" s="54"/>
      <c r="HVS190" s="54"/>
      <c r="HVT190" s="54"/>
      <c r="HVU190" s="54"/>
      <c r="HVV190" s="54"/>
      <c r="HVW190" s="54"/>
      <c r="HVX190" s="54"/>
      <c r="HVY190" s="54"/>
      <c r="HVZ190" s="54"/>
      <c r="HWA190" s="54"/>
      <c r="HWB190" s="54"/>
      <c r="HWC190" s="54"/>
      <c r="HWD190" s="54"/>
      <c r="HWE190" s="54"/>
      <c r="HWF190" s="54"/>
      <c r="HWG190" s="54"/>
      <c r="HWH190" s="54"/>
      <c r="HWI190" s="54"/>
      <c r="HWJ190" s="54"/>
      <c r="HWK190" s="54"/>
      <c r="HWL190" s="54"/>
      <c r="HWM190" s="54"/>
      <c r="HWN190" s="54"/>
      <c r="HWO190" s="54"/>
      <c r="HWP190" s="54"/>
      <c r="HWQ190" s="54"/>
      <c r="HWR190" s="54"/>
      <c r="HWS190" s="54"/>
      <c r="HWT190" s="54"/>
      <c r="HWU190" s="54"/>
      <c r="HWV190" s="54"/>
      <c r="HWW190" s="54"/>
      <c r="HWX190" s="54"/>
      <c r="HWY190" s="54"/>
      <c r="HWZ190" s="54"/>
      <c r="HXA190" s="54"/>
      <c r="HXB190" s="54"/>
      <c r="HXC190" s="54"/>
      <c r="HXD190" s="54"/>
      <c r="HXE190" s="54"/>
      <c r="HXF190" s="54"/>
      <c r="HXG190" s="54"/>
      <c r="HXH190" s="54"/>
      <c r="HXI190" s="54"/>
      <c r="HXJ190" s="54"/>
      <c r="HXK190" s="54"/>
      <c r="HXL190" s="54"/>
      <c r="HXM190" s="54"/>
      <c r="HXN190" s="54"/>
      <c r="HXO190" s="54"/>
      <c r="HXP190" s="54"/>
      <c r="HXQ190" s="54"/>
      <c r="HXR190" s="54"/>
      <c r="HXS190" s="54"/>
      <c r="HXT190" s="54"/>
      <c r="HXU190" s="54"/>
      <c r="HXV190" s="54"/>
      <c r="HXW190" s="54"/>
      <c r="HXX190" s="54"/>
      <c r="HXY190" s="54"/>
      <c r="HXZ190" s="54"/>
      <c r="HYA190" s="54"/>
      <c r="HYB190" s="54"/>
      <c r="HYC190" s="54"/>
      <c r="HYD190" s="54"/>
      <c r="HYE190" s="54"/>
      <c r="HYF190" s="54"/>
      <c r="HYG190" s="54"/>
      <c r="HYH190" s="54"/>
      <c r="HYI190" s="54"/>
      <c r="HYJ190" s="54"/>
      <c r="HYK190" s="54"/>
      <c r="HYL190" s="54"/>
      <c r="HYM190" s="54"/>
      <c r="HYN190" s="54"/>
      <c r="HYO190" s="54"/>
      <c r="HYP190" s="54"/>
      <c r="HYQ190" s="54"/>
      <c r="HYR190" s="54"/>
      <c r="HYS190" s="54"/>
      <c r="HYT190" s="54"/>
      <c r="HYU190" s="54"/>
      <c r="HYV190" s="54"/>
      <c r="HYW190" s="54"/>
      <c r="HYX190" s="54"/>
      <c r="HYY190" s="54"/>
      <c r="HYZ190" s="54"/>
      <c r="HZA190" s="54"/>
      <c r="HZB190" s="54"/>
      <c r="HZC190" s="54"/>
      <c r="HZD190" s="54"/>
      <c r="HZE190" s="54"/>
      <c r="HZF190" s="54"/>
      <c r="HZG190" s="54"/>
      <c r="HZH190" s="54"/>
      <c r="HZI190" s="54"/>
      <c r="HZJ190" s="54"/>
      <c r="HZK190" s="54"/>
      <c r="HZL190" s="54"/>
      <c r="HZM190" s="54"/>
      <c r="HZN190" s="54"/>
      <c r="HZO190" s="54"/>
      <c r="HZP190" s="54"/>
      <c r="HZQ190" s="54"/>
      <c r="HZR190" s="54"/>
      <c r="HZS190" s="54"/>
      <c r="HZT190" s="54"/>
      <c r="HZU190" s="54"/>
      <c r="HZV190" s="54"/>
      <c r="HZW190" s="54"/>
      <c r="HZX190" s="54"/>
      <c r="HZY190" s="54"/>
      <c r="HZZ190" s="54"/>
      <c r="IAA190" s="54"/>
      <c r="IAB190" s="54"/>
      <c r="IAC190" s="54"/>
      <c r="IAD190" s="54"/>
      <c r="IAE190" s="54"/>
      <c r="IAF190" s="54"/>
      <c r="IAG190" s="54"/>
      <c r="IAH190" s="54"/>
      <c r="IAI190" s="54"/>
      <c r="IAJ190" s="54"/>
      <c r="IAK190" s="54"/>
      <c r="IAL190" s="54"/>
      <c r="IAM190" s="54"/>
      <c r="IAN190" s="54"/>
      <c r="IAO190" s="54"/>
      <c r="IAP190" s="54"/>
      <c r="IAQ190" s="54"/>
      <c r="IAR190" s="54"/>
      <c r="IAS190" s="54"/>
      <c r="IAT190" s="54"/>
      <c r="IAU190" s="54"/>
      <c r="IAV190" s="54"/>
      <c r="IAW190" s="54"/>
      <c r="IAX190" s="54"/>
      <c r="IAY190" s="54"/>
      <c r="IAZ190" s="54"/>
      <c r="IBA190" s="54"/>
      <c r="IBB190" s="54"/>
      <c r="IBC190" s="54"/>
      <c r="IBD190" s="54"/>
      <c r="IBE190" s="54"/>
      <c r="IBF190" s="54"/>
      <c r="IBG190" s="54"/>
      <c r="IBH190" s="54"/>
      <c r="IBI190" s="54"/>
      <c r="IBJ190" s="54"/>
      <c r="IBK190" s="54"/>
      <c r="IBL190" s="54"/>
      <c r="IBM190" s="54"/>
      <c r="IBN190" s="54"/>
      <c r="IBO190" s="54"/>
      <c r="IBP190" s="54"/>
      <c r="IBQ190" s="54"/>
      <c r="IBR190" s="54"/>
      <c r="IBS190" s="54"/>
      <c r="IBT190" s="54"/>
      <c r="IBU190" s="54"/>
      <c r="IBV190" s="54"/>
      <c r="IBW190" s="54"/>
      <c r="IBX190" s="54"/>
      <c r="IBY190" s="54"/>
      <c r="IBZ190" s="54"/>
      <c r="ICA190" s="54"/>
      <c r="ICB190" s="54"/>
      <c r="ICC190" s="54"/>
      <c r="ICD190" s="54"/>
      <c r="ICE190" s="54"/>
      <c r="ICF190" s="54"/>
      <c r="ICG190" s="54"/>
      <c r="ICH190" s="54"/>
      <c r="ICI190" s="54"/>
      <c r="ICJ190" s="54"/>
      <c r="ICK190" s="54"/>
      <c r="ICL190" s="54"/>
      <c r="ICM190" s="54"/>
      <c r="ICN190" s="54"/>
      <c r="ICO190" s="54"/>
      <c r="ICP190" s="54"/>
      <c r="ICQ190" s="54"/>
      <c r="ICR190" s="54"/>
      <c r="ICS190" s="54"/>
      <c r="ICT190" s="54"/>
      <c r="ICU190" s="54"/>
      <c r="ICV190" s="54"/>
      <c r="ICW190" s="54"/>
      <c r="ICX190" s="54"/>
      <c r="ICY190" s="54"/>
      <c r="ICZ190" s="54"/>
      <c r="IDA190" s="54"/>
      <c r="IDB190" s="54"/>
      <c r="IDC190" s="54"/>
      <c r="IDD190" s="54"/>
      <c r="IDE190" s="54"/>
      <c r="IDF190" s="54"/>
      <c r="IDG190" s="54"/>
      <c r="IDH190" s="54"/>
      <c r="IDI190" s="54"/>
      <c r="IDJ190" s="54"/>
      <c r="IDK190" s="54"/>
      <c r="IDL190" s="54"/>
      <c r="IDM190" s="54"/>
      <c r="IDN190" s="54"/>
      <c r="IDO190" s="54"/>
      <c r="IDP190" s="54"/>
      <c r="IDQ190" s="54"/>
      <c r="IDR190" s="54"/>
      <c r="IDS190" s="54"/>
      <c r="IDT190" s="54"/>
      <c r="IDU190" s="54"/>
      <c r="IDV190" s="54"/>
      <c r="IDW190" s="54"/>
      <c r="IDX190" s="54"/>
      <c r="IDY190" s="54"/>
      <c r="IDZ190" s="54"/>
      <c r="IEA190" s="54"/>
      <c r="IEB190" s="54"/>
      <c r="IEC190" s="54"/>
      <c r="IED190" s="54"/>
      <c r="IEE190" s="54"/>
      <c r="IEF190" s="54"/>
      <c r="IEG190" s="54"/>
      <c r="IEH190" s="54"/>
      <c r="IEI190" s="54"/>
      <c r="IEJ190" s="54"/>
      <c r="IEK190" s="54"/>
      <c r="IEL190" s="54"/>
      <c r="IEM190" s="54"/>
      <c r="IEN190" s="54"/>
      <c r="IEO190" s="54"/>
      <c r="IEP190" s="54"/>
      <c r="IEQ190" s="54"/>
      <c r="IER190" s="54"/>
      <c r="IES190" s="54"/>
      <c r="IET190" s="54"/>
      <c r="IEU190" s="54"/>
      <c r="IEV190" s="54"/>
      <c r="IEW190" s="54"/>
      <c r="IEX190" s="54"/>
      <c r="IEY190" s="54"/>
      <c r="IEZ190" s="54"/>
      <c r="IFA190" s="54"/>
      <c r="IFB190" s="54"/>
      <c r="IFC190" s="54"/>
      <c r="IFD190" s="54"/>
      <c r="IFE190" s="54"/>
      <c r="IFF190" s="54"/>
      <c r="IFG190" s="54"/>
      <c r="IFH190" s="54"/>
      <c r="IFI190" s="54"/>
      <c r="IFJ190" s="54"/>
      <c r="IFK190" s="54"/>
      <c r="IFL190" s="54"/>
      <c r="IFM190" s="54"/>
      <c r="IFN190" s="54"/>
      <c r="IFO190" s="54"/>
      <c r="IFP190" s="54"/>
      <c r="IFQ190" s="54"/>
      <c r="IFR190" s="54"/>
      <c r="IFS190" s="54"/>
      <c r="IFT190" s="54"/>
      <c r="IFU190" s="54"/>
      <c r="IFV190" s="54"/>
      <c r="IFW190" s="54"/>
      <c r="IFX190" s="54"/>
      <c r="IFY190" s="54"/>
      <c r="IFZ190" s="54"/>
      <c r="IGA190" s="54"/>
      <c r="IGB190" s="54"/>
      <c r="IGC190" s="54"/>
      <c r="IGD190" s="54"/>
      <c r="IGE190" s="54"/>
      <c r="IGF190" s="54"/>
      <c r="IGG190" s="54"/>
      <c r="IGH190" s="54"/>
      <c r="IGI190" s="54"/>
      <c r="IGJ190" s="54"/>
      <c r="IGK190" s="54"/>
      <c r="IGL190" s="54"/>
      <c r="IGM190" s="54"/>
      <c r="IGN190" s="54"/>
      <c r="IGO190" s="54"/>
      <c r="IGP190" s="54"/>
      <c r="IGQ190" s="54"/>
      <c r="IGR190" s="54"/>
      <c r="IGS190" s="54"/>
      <c r="IGT190" s="54"/>
      <c r="IGU190" s="54"/>
      <c r="IGV190" s="54"/>
      <c r="IGW190" s="54"/>
      <c r="IGX190" s="54"/>
      <c r="IGY190" s="54"/>
      <c r="IGZ190" s="54"/>
      <c r="IHA190" s="54"/>
      <c r="IHB190" s="54"/>
      <c r="IHC190" s="54"/>
      <c r="IHD190" s="54"/>
      <c r="IHE190" s="54"/>
      <c r="IHF190" s="54"/>
      <c r="IHG190" s="54"/>
      <c r="IHH190" s="54"/>
      <c r="IHI190" s="54"/>
      <c r="IHJ190" s="54"/>
      <c r="IHK190" s="54"/>
      <c r="IHL190" s="54"/>
      <c r="IHM190" s="54"/>
      <c r="IHN190" s="54"/>
      <c r="IHO190" s="54"/>
      <c r="IHP190" s="54"/>
      <c r="IHQ190" s="54"/>
      <c r="IHR190" s="54"/>
      <c r="IHS190" s="54"/>
      <c r="IHT190" s="54"/>
      <c r="IHU190" s="54"/>
      <c r="IHV190" s="54"/>
      <c r="IHW190" s="54"/>
      <c r="IHX190" s="54"/>
      <c r="IHY190" s="54"/>
      <c r="IHZ190" s="54"/>
      <c r="IIA190" s="54"/>
      <c r="IIB190" s="54"/>
      <c r="IIC190" s="54"/>
      <c r="IID190" s="54"/>
      <c r="IIE190" s="54"/>
      <c r="IIF190" s="54"/>
      <c r="IIG190" s="54"/>
      <c r="IIH190" s="54"/>
      <c r="III190" s="54"/>
      <c r="IIJ190" s="54"/>
      <c r="IIK190" s="54"/>
      <c r="IIL190" s="54"/>
      <c r="IIM190" s="54"/>
      <c r="IIN190" s="54"/>
      <c r="IIO190" s="54"/>
      <c r="IIP190" s="54"/>
      <c r="IIQ190" s="54"/>
      <c r="IIR190" s="54"/>
      <c r="IIS190" s="54"/>
      <c r="IIT190" s="54"/>
      <c r="IIU190" s="54"/>
      <c r="IIV190" s="54"/>
      <c r="IIW190" s="54"/>
      <c r="IIX190" s="54"/>
      <c r="IIY190" s="54"/>
      <c r="IIZ190" s="54"/>
      <c r="IJA190" s="54"/>
      <c r="IJB190" s="54"/>
      <c r="IJC190" s="54"/>
      <c r="IJD190" s="54"/>
      <c r="IJE190" s="54"/>
      <c r="IJF190" s="54"/>
      <c r="IJG190" s="54"/>
      <c r="IJH190" s="54"/>
      <c r="IJI190" s="54"/>
      <c r="IJJ190" s="54"/>
      <c r="IJK190" s="54"/>
      <c r="IJL190" s="54"/>
      <c r="IJM190" s="54"/>
      <c r="IJN190" s="54"/>
      <c r="IJO190" s="54"/>
      <c r="IJP190" s="54"/>
      <c r="IJQ190" s="54"/>
      <c r="IJR190" s="54"/>
      <c r="IJS190" s="54"/>
      <c r="IJT190" s="54"/>
      <c r="IJU190" s="54"/>
      <c r="IJV190" s="54"/>
      <c r="IJW190" s="54"/>
      <c r="IJX190" s="54"/>
      <c r="IJY190" s="54"/>
      <c r="IJZ190" s="54"/>
      <c r="IKA190" s="54"/>
      <c r="IKB190" s="54"/>
      <c r="IKC190" s="54"/>
      <c r="IKD190" s="54"/>
      <c r="IKE190" s="54"/>
      <c r="IKF190" s="54"/>
      <c r="IKG190" s="54"/>
      <c r="IKH190" s="54"/>
      <c r="IKI190" s="54"/>
      <c r="IKJ190" s="54"/>
      <c r="IKK190" s="54"/>
      <c r="IKL190" s="54"/>
      <c r="IKM190" s="54"/>
      <c r="IKN190" s="54"/>
      <c r="IKO190" s="54"/>
      <c r="IKP190" s="54"/>
      <c r="IKQ190" s="54"/>
      <c r="IKR190" s="54"/>
      <c r="IKS190" s="54"/>
      <c r="IKT190" s="54"/>
      <c r="IKU190" s="54"/>
      <c r="IKV190" s="54"/>
      <c r="IKW190" s="54"/>
      <c r="IKX190" s="54"/>
      <c r="IKY190" s="54"/>
      <c r="IKZ190" s="54"/>
      <c r="ILA190" s="54"/>
      <c r="ILB190" s="54"/>
      <c r="ILC190" s="54"/>
      <c r="ILD190" s="54"/>
      <c r="ILE190" s="54"/>
      <c r="ILF190" s="54"/>
      <c r="ILG190" s="54"/>
      <c r="ILH190" s="54"/>
      <c r="ILI190" s="54"/>
      <c r="ILJ190" s="54"/>
      <c r="ILK190" s="54"/>
      <c r="ILL190" s="54"/>
      <c r="ILM190" s="54"/>
      <c r="ILN190" s="54"/>
      <c r="ILO190" s="54"/>
      <c r="ILP190" s="54"/>
      <c r="ILQ190" s="54"/>
      <c r="ILR190" s="54"/>
      <c r="ILS190" s="54"/>
      <c r="ILT190" s="54"/>
      <c r="ILU190" s="54"/>
      <c r="ILV190" s="54"/>
      <c r="ILW190" s="54"/>
      <c r="ILX190" s="54"/>
      <c r="ILY190" s="54"/>
      <c r="ILZ190" s="54"/>
      <c r="IMA190" s="54"/>
      <c r="IMB190" s="54"/>
      <c r="IMC190" s="54"/>
      <c r="IMD190" s="54"/>
      <c r="IME190" s="54"/>
      <c r="IMF190" s="54"/>
      <c r="IMG190" s="54"/>
      <c r="IMH190" s="54"/>
      <c r="IMI190" s="54"/>
      <c r="IMJ190" s="54"/>
      <c r="IMK190" s="54"/>
      <c r="IML190" s="54"/>
      <c r="IMM190" s="54"/>
      <c r="IMN190" s="54"/>
      <c r="IMO190" s="54"/>
      <c r="IMP190" s="54"/>
      <c r="IMQ190" s="54"/>
      <c r="IMR190" s="54"/>
      <c r="IMS190" s="54"/>
      <c r="IMT190" s="54"/>
      <c r="IMU190" s="54"/>
      <c r="IMV190" s="54"/>
      <c r="IMW190" s="54"/>
      <c r="IMX190" s="54"/>
      <c r="IMY190" s="54"/>
      <c r="IMZ190" s="54"/>
      <c r="INA190" s="54"/>
      <c r="INB190" s="54"/>
      <c r="INC190" s="54"/>
      <c r="IND190" s="54"/>
      <c r="INE190" s="54"/>
      <c r="INF190" s="54"/>
      <c r="ING190" s="54"/>
      <c r="INH190" s="54"/>
      <c r="INI190" s="54"/>
      <c r="INJ190" s="54"/>
      <c r="INK190" s="54"/>
      <c r="INL190" s="54"/>
      <c r="INM190" s="54"/>
      <c r="INN190" s="54"/>
      <c r="INO190" s="54"/>
      <c r="INP190" s="54"/>
      <c r="INQ190" s="54"/>
      <c r="INR190" s="54"/>
      <c r="INS190" s="54"/>
      <c r="INT190" s="54"/>
      <c r="INU190" s="54"/>
      <c r="INV190" s="54"/>
      <c r="INW190" s="54"/>
      <c r="INX190" s="54"/>
      <c r="INY190" s="54"/>
      <c r="INZ190" s="54"/>
      <c r="IOA190" s="54"/>
      <c r="IOB190" s="54"/>
      <c r="IOC190" s="54"/>
      <c r="IOD190" s="54"/>
      <c r="IOE190" s="54"/>
      <c r="IOF190" s="54"/>
      <c r="IOG190" s="54"/>
      <c r="IOH190" s="54"/>
      <c r="IOI190" s="54"/>
      <c r="IOJ190" s="54"/>
      <c r="IOK190" s="54"/>
      <c r="IOL190" s="54"/>
      <c r="IOM190" s="54"/>
      <c r="ION190" s="54"/>
      <c r="IOO190" s="54"/>
      <c r="IOP190" s="54"/>
      <c r="IOQ190" s="54"/>
      <c r="IOR190" s="54"/>
      <c r="IOS190" s="54"/>
      <c r="IOT190" s="54"/>
      <c r="IOU190" s="54"/>
      <c r="IOV190" s="54"/>
      <c r="IOW190" s="54"/>
      <c r="IOX190" s="54"/>
      <c r="IOY190" s="54"/>
      <c r="IOZ190" s="54"/>
      <c r="IPA190" s="54"/>
      <c r="IPB190" s="54"/>
      <c r="IPC190" s="54"/>
      <c r="IPD190" s="54"/>
      <c r="IPE190" s="54"/>
      <c r="IPF190" s="54"/>
      <c r="IPG190" s="54"/>
      <c r="IPH190" s="54"/>
      <c r="IPI190" s="54"/>
      <c r="IPJ190" s="54"/>
      <c r="IPK190" s="54"/>
      <c r="IPL190" s="54"/>
      <c r="IPM190" s="54"/>
      <c r="IPN190" s="54"/>
      <c r="IPO190" s="54"/>
      <c r="IPP190" s="54"/>
      <c r="IPQ190" s="54"/>
      <c r="IPR190" s="54"/>
      <c r="IPS190" s="54"/>
      <c r="IPT190" s="54"/>
      <c r="IPU190" s="54"/>
      <c r="IPV190" s="54"/>
      <c r="IPW190" s="54"/>
      <c r="IPX190" s="54"/>
      <c r="IPY190" s="54"/>
      <c r="IPZ190" s="54"/>
      <c r="IQA190" s="54"/>
      <c r="IQB190" s="54"/>
      <c r="IQC190" s="54"/>
      <c r="IQD190" s="54"/>
      <c r="IQE190" s="54"/>
      <c r="IQF190" s="54"/>
      <c r="IQG190" s="54"/>
      <c r="IQH190" s="54"/>
      <c r="IQI190" s="54"/>
      <c r="IQJ190" s="54"/>
      <c r="IQK190" s="54"/>
      <c r="IQL190" s="54"/>
      <c r="IQM190" s="54"/>
      <c r="IQN190" s="54"/>
      <c r="IQO190" s="54"/>
      <c r="IQP190" s="54"/>
      <c r="IQQ190" s="54"/>
      <c r="IQR190" s="54"/>
      <c r="IQS190" s="54"/>
      <c r="IQT190" s="54"/>
      <c r="IQU190" s="54"/>
      <c r="IQV190" s="54"/>
      <c r="IQW190" s="54"/>
      <c r="IQX190" s="54"/>
      <c r="IQY190" s="54"/>
      <c r="IQZ190" s="54"/>
      <c r="IRA190" s="54"/>
      <c r="IRB190" s="54"/>
      <c r="IRC190" s="54"/>
      <c r="IRD190" s="54"/>
      <c r="IRE190" s="54"/>
      <c r="IRF190" s="54"/>
      <c r="IRG190" s="54"/>
      <c r="IRH190" s="54"/>
      <c r="IRI190" s="54"/>
      <c r="IRJ190" s="54"/>
      <c r="IRK190" s="54"/>
      <c r="IRL190" s="54"/>
      <c r="IRM190" s="54"/>
      <c r="IRN190" s="54"/>
      <c r="IRO190" s="54"/>
      <c r="IRP190" s="54"/>
      <c r="IRQ190" s="54"/>
      <c r="IRR190" s="54"/>
      <c r="IRS190" s="54"/>
      <c r="IRT190" s="54"/>
      <c r="IRU190" s="54"/>
      <c r="IRV190" s="54"/>
      <c r="IRW190" s="54"/>
      <c r="IRX190" s="54"/>
      <c r="IRY190" s="54"/>
      <c r="IRZ190" s="54"/>
      <c r="ISA190" s="54"/>
      <c r="ISB190" s="54"/>
      <c r="ISC190" s="54"/>
      <c r="ISD190" s="54"/>
      <c r="ISE190" s="54"/>
      <c r="ISF190" s="54"/>
      <c r="ISG190" s="54"/>
      <c r="ISH190" s="54"/>
      <c r="ISI190" s="54"/>
      <c r="ISJ190" s="54"/>
      <c r="ISK190" s="54"/>
      <c r="ISL190" s="54"/>
      <c r="ISM190" s="54"/>
      <c r="ISN190" s="54"/>
      <c r="ISO190" s="54"/>
      <c r="ISP190" s="54"/>
      <c r="ISQ190" s="54"/>
      <c r="ISR190" s="54"/>
      <c r="ISS190" s="54"/>
      <c r="IST190" s="54"/>
      <c r="ISU190" s="54"/>
      <c r="ISV190" s="54"/>
      <c r="ISW190" s="54"/>
      <c r="ISX190" s="54"/>
      <c r="ISY190" s="54"/>
      <c r="ISZ190" s="54"/>
      <c r="ITA190" s="54"/>
      <c r="ITB190" s="54"/>
      <c r="ITC190" s="54"/>
      <c r="ITD190" s="54"/>
      <c r="ITE190" s="54"/>
      <c r="ITF190" s="54"/>
      <c r="ITG190" s="54"/>
      <c r="ITH190" s="54"/>
      <c r="ITI190" s="54"/>
      <c r="ITJ190" s="54"/>
      <c r="ITK190" s="54"/>
      <c r="ITL190" s="54"/>
      <c r="ITM190" s="54"/>
      <c r="ITN190" s="54"/>
      <c r="ITO190" s="54"/>
      <c r="ITP190" s="54"/>
      <c r="ITQ190" s="54"/>
      <c r="ITR190" s="54"/>
      <c r="ITS190" s="54"/>
      <c r="ITT190" s="54"/>
      <c r="ITU190" s="54"/>
      <c r="ITV190" s="54"/>
      <c r="ITW190" s="54"/>
      <c r="ITX190" s="54"/>
      <c r="ITY190" s="54"/>
      <c r="ITZ190" s="54"/>
      <c r="IUA190" s="54"/>
      <c r="IUB190" s="54"/>
      <c r="IUC190" s="54"/>
      <c r="IUD190" s="54"/>
      <c r="IUE190" s="54"/>
      <c r="IUF190" s="54"/>
      <c r="IUG190" s="54"/>
      <c r="IUH190" s="54"/>
      <c r="IUI190" s="54"/>
      <c r="IUJ190" s="54"/>
      <c r="IUK190" s="54"/>
      <c r="IUL190" s="54"/>
      <c r="IUM190" s="54"/>
      <c r="IUN190" s="54"/>
      <c r="IUO190" s="54"/>
      <c r="IUP190" s="54"/>
      <c r="IUQ190" s="54"/>
      <c r="IUR190" s="54"/>
      <c r="IUS190" s="54"/>
      <c r="IUT190" s="54"/>
      <c r="IUU190" s="54"/>
      <c r="IUV190" s="54"/>
      <c r="IUW190" s="54"/>
      <c r="IUX190" s="54"/>
      <c r="IUY190" s="54"/>
      <c r="IUZ190" s="54"/>
      <c r="IVA190" s="54"/>
      <c r="IVB190" s="54"/>
      <c r="IVC190" s="54"/>
      <c r="IVD190" s="54"/>
      <c r="IVE190" s="54"/>
      <c r="IVF190" s="54"/>
      <c r="IVG190" s="54"/>
      <c r="IVH190" s="54"/>
      <c r="IVI190" s="54"/>
      <c r="IVJ190" s="54"/>
      <c r="IVK190" s="54"/>
      <c r="IVL190" s="54"/>
      <c r="IVM190" s="54"/>
      <c r="IVN190" s="54"/>
      <c r="IVO190" s="54"/>
      <c r="IVP190" s="54"/>
      <c r="IVQ190" s="54"/>
      <c r="IVR190" s="54"/>
      <c r="IVS190" s="54"/>
      <c r="IVT190" s="54"/>
      <c r="IVU190" s="54"/>
      <c r="IVV190" s="54"/>
      <c r="IVW190" s="54"/>
      <c r="IVX190" s="54"/>
      <c r="IVY190" s="54"/>
      <c r="IVZ190" s="54"/>
      <c r="IWA190" s="54"/>
      <c r="IWB190" s="54"/>
      <c r="IWC190" s="54"/>
      <c r="IWD190" s="54"/>
      <c r="IWE190" s="54"/>
      <c r="IWF190" s="54"/>
      <c r="IWG190" s="54"/>
      <c r="IWH190" s="54"/>
      <c r="IWI190" s="54"/>
      <c r="IWJ190" s="54"/>
      <c r="IWK190" s="54"/>
      <c r="IWL190" s="54"/>
      <c r="IWM190" s="54"/>
      <c r="IWN190" s="54"/>
      <c r="IWO190" s="54"/>
      <c r="IWP190" s="54"/>
      <c r="IWQ190" s="54"/>
      <c r="IWR190" s="54"/>
      <c r="IWS190" s="54"/>
      <c r="IWT190" s="54"/>
      <c r="IWU190" s="54"/>
      <c r="IWV190" s="54"/>
      <c r="IWW190" s="54"/>
      <c r="IWX190" s="54"/>
      <c r="IWY190" s="54"/>
      <c r="IWZ190" s="54"/>
      <c r="IXA190" s="54"/>
      <c r="IXB190" s="54"/>
      <c r="IXC190" s="54"/>
      <c r="IXD190" s="54"/>
      <c r="IXE190" s="54"/>
      <c r="IXF190" s="54"/>
      <c r="IXG190" s="54"/>
      <c r="IXH190" s="54"/>
      <c r="IXI190" s="54"/>
      <c r="IXJ190" s="54"/>
      <c r="IXK190" s="54"/>
      <c r="IXL190" s="54"/>
      <c r="IXM190" s="54"/>
      <c r="IXN190" s="54"/>
      <c r="IXO190" s="54"/>
      <c r="IXP190" s="54"/>
      <c r="IXQ190" s="54"/>
      <c r="IXR190" s="54"/>
      <c r="IXS190" s="54"/>
      <c r="IXT190" s="54"/>
      <c r="IXU190" s="54"/>
      <c r="IXV190" s="54"/>
      <c r="IXW190" s="54"/>
      <c r="IXX190" s="54"/>
      <c r="IXY190" s="54"/>
      <c r="IXZ190" s="54"/>
      <c r="IYA190" s="54"/>
      <c r="IYB190" s="54"/>
      <c r="IYC190" s="54"/>
      <c r="IYD190" s="54"/>
      <c r="IYE190" s="54"/>
      <c r="IYF190" s="54"/>
      <c r="IYG190" s="54"/>
      <c r="IYH190" s="54"/>
      <c r="IYI190" s="54"/>
      <c r="IYJ190" s="54"/>
      <c r="IYK190" s="54"/>
      <c r="IYL190" s="54"/>
      <c r="IYM190" s="54"/>
      <c r="IYN190" s="54"/>
      <c r="IYO190" s="54"/>
      <c r="IYP190" s="54"/>
      <c r="IYQ190" s="54"/>
      <c r="IYR190" s="54"/>
      <c r="IYS190" s="54"/>
      <c r="IYT190" s="54"/>
      <c r="IYU190" s="54"/>
      <c r="IYV190" s="54"/>
      <c r="IYW190" s="54"/>
      <c r="IYX190" s="54"/>
      <c r="IYY190" s="54"/>
      <c r="IYZ190" s="54"/>
      <c r="IZA190" s="54"/>
      <c r="IZB190" s="54"/>
      <c r="IZC190" s="54"/>
      <c r="IZD190" s="54"/>
      <c r="IZE190" s="54"/>
      <c r="IZF190" s="54"/>
      <c r="IZG190" s="54"/>
      <c r="IZH190" s="54"/>
      <c r="IZI190" s="54"/>
      <c r="IZJ190" s="54"/>
      <c r="IZK190" s="54"/>
      <c r="IZL190" s="54"/>
      <c r="IZM190" s="54"/>
      <c r="IZN190" s="54"/>
      <c r="IZO190" s="54"/>
      <c r="IZP190" s="54"/>
      <c r="IZQ190" s="54"/>
      <c r="IZR190" s="54"/>
      <c r="IZS190" s="54"/>
      <c r="IZT190" s="54"/>
      <c r="IZU190" s="54"/>
      <c r="IZV190" s="54"/>
      <c r="IZW190" s="54"/>
      <c r="IZX190" s="54"/>
      <c r="IZY190" s="54"/>
      <c r="IZZ190" s="54"/>
      <c r="JAA190" s="54"/>
      <c r="JAB190" s="54"/>
      <c r="JAC190" s="54"/>
      <c r="JAD190" s="54"/>
      <c r="JAE190" s="54"/>
      <c r="JAF190" s="54"/>
      <c r="JAG190" s="54"/>
      <c r="JAH190" s="54"/>
      <c r="JAI190" s="54"/>
      <c r="JAJ190" s="54"/>
      <c r="JAK190" s="54"/>
      <c r="JAL190" s="54"/>
      <c r="JAM190" s="54"/>
      <c r="JAN190" s="54"/>
      <c r="JAO190" s="54"/>
      <c r="JAP190" s="54"/>
      <c r="JAQ190" s="54"/>
      <c r="JAR190" s="54"/>
      <c r="JAS190" s="54"/>
      <c r="JAT190" s="54"/>
      <c r="JAU190" s="54"/>
      <c r="JAV190" s="54"/>
      <c r="JAW190" s="54"/>
      <c r="JAX190" s="54"/>
      <c r="JAY190" s="54"/>
      <c r="JAZ190" s="54"/>
      <c r="JBA190" s="54"/>
      <c r="JBB190" s="54"/>
      <c r="JBC190" s="54"/>
      <c r="JBD190" s="54"/>
      <c r="JBE190" s="54"/>
      <c r="JBF190" s="54"/>
      <c r="JBG190" s="54"/>
      <c r="JBH190" s="54"/>
      <c r="JBI190" s="54"/>
      <c r="JBJ190" s="54"/>
      <c r="JBK190" s="54"/>
      <c r="JBL190" s="54"/>
      <c r="JBM190" s="54"/>
      <c r="JBN190" s="54"/>
      <c r="JBO190" s="54"/>
      <c r="JBP190" s="54"/>
      <c r="JBQ190" s="54"/>
      <c r="JBR190" s="54"/>
      <c r="JBS190" s="54"/>
      <c r="JBT190" s="54"/>
      <c r="JBU190" s="54"/>
      <c r="JBV190" s="54"/>
      <c r="JBW190" s="54"/>
      <c r="JBX190" s="54"/>
      <c r="JBY190" s="54"/>
      <c r="JBZ190" s="54"/>
      <c r="JCA190" s="54"/>
      <c r="JCB190" s="54"/>
      <c r="JCC190" s="54"/>
      <c r="JCD190" s="54"/>
      <c r="JCE190" s="54"/>
      <c r="JCF190" s="54"/>
      <c r="JCG190" s="54"/>
      <c r="JCH190" s="54"/>
      <c r="JCI190" s="54"/>
      <c r="JCJ190" s="54"/>
      <c r="JCK190" s="54"/>
      <c r="JCL190" s="54"/>
      <c r="JCM190" s="54"/>
      <c r="JCN190" s="54"/>
      <c r="JCO190" s="54"/>
      <c r="JCP190" s="54"/>
      <c r="JCQ190" s="54"/>
      <c r="JCR190" s="54"/>
      <c r="JCS190" s="54"/>
      <c r="JCT190" s="54"/>
      <c r="JCU190" s="54"/>
      <c r="JCV190" s="54"/>
      <c r="JCW190" s="54"/>
      <c r="JCX190" s="54"/>
      <c r="JCY190" s="54"/>
      <c r="JCZ190" s="54"/>
      <c r="JDA190" s="54"/>
      <c r="JDB190" s="54"/>
      <c r="JDC190" s="54"/>
      <c r="JDD190" s="54"/>
      <c r="JDE190" s="54"/>
      <c r="JDF190" s="54"/>
      <c r="JDG190" s="54"/>
      <c r="JDH190" s="54"/>
      <c r="JDI190" s="54"/>
      <c r="JDJ190" s="54"/>
      <c r="JDK190" s="54"/>
      <c r="JDL190" s="54"/>
      <c r="JDM190" s="54"/>
      <c r="JDN190" s="54"/>
      <c r="JDO190" s="54"/>
      <c r="JDP190" s="54"/>
      <c r="JDQ190" s="54"/>
      <c r="JDR190" s="54"/>
      <c r="JDS190" s="54"/>
      <c r="JDT190" s="54"/>
      <c r="JDU190" s="54"/>
      <c r="JDV190" s="54"/>
      <c r="JDW190" s="54"/>
      <c r="JDX190" s="54"/>
      <c r="JDY190" s="54"/>
      <c r="JDZ190" s="54"/>
      <c r="JEA190" s="54"/>
      <c r="JEB190" s="54"/>
      <c r="JEC190" s="54"/>
      <c r="JED190" s="54"/>
      <c r="JEE190" s="54"/>
      <c r="JEF190" s="54"/>
      <c r="JEG190" s="54"/>
      <c r="JEH190" s="54"/>
      <c r="JEI190" s="54"/>
      <c r="JEJ190" s="54"/>
      <c r="JEK190" s="54"/>
      <c r="JEL190" s="54"/>
      <c r="JEM190" s="54"/>
      <c r="JEN190" s="54"/>
      <c r="JEO190" s="54"/>
      <c r="JEP190" s="54"/>
      <c r="JEQ190" s="54"/>
      <c r="JER190" s="54"/>
      <c r="JES190" s="54"/>
      <c r="JET190" s="54"/>
      <c r="JEU190" s="54"/>
      <c r="JEV190" s="54"/>
      <c r="JEW190" s="54"/>
      <c r="JEX190" s="54"/>
      <c r="JEY190" s="54"/>
      <c r="JEZ190" s="54"/>
      <c r="JFA190" s="54"/>
      <c r="JFB190" s="54"/>
      <c r="JFC190" s="54"/>
      <c r="JFD190" s="54"/>
      <c r="JFE190" s="54"/>
      <c r="JFF190" s="54"/>
      <c r="JFG190" s="54"/>
      <c r="JFH190" s="54"/>
      <c r="JFI190" s="54"/>
      <c r="JFJ190" s="54"/>
      <c r="JFK190" s="54"/>
      <c r="JFL190" s="54"/>
      <c r="JFM190" s="54"/>
      <c r="JFN190" s="54"/>
      <c r="JFO190" s="54"/>
      <c r="JFP190" s="54"/>
      <c r="JFQ190" s="54"/>
      <c r="JFR190" s="54"/>
      <c r="JFS190" s="54"/>
      <c r="JFT190" s="54"/>
      <c r="JFU190" s="54"/>
      <c r="JFV190" s="54"/>
      <c r="JFW190" s="54"/>
      <c r="JFX190" s="54"/>
      <c r="JFY190" s="54"/>
      <c r="JFZ190" s="54"/>
      <c r="JGA190" s="54"/>
      <c r="JGB190" s="54"/>
      <c r="JGC190" s="54"/>
      <c r="JGD190" s="54"/>
      <c r="JGE190" s="54"/>
      <c r="JGF190" s="54"/>
      <c r="JGG190" s="54"/>
      <c r="JGH190" s="54"/>
      <c r="JGI190" s="54"/>
      <c r="JGJ190" s="54"/>
      <c r="JGK190" s="54"/>
      <c r="JGL190" s="54"/>
      <c r="JGM190" s="54"/>
      <c r="JGN190" s="54"/>
      <c r="JGO190" s="54"/>
      <c r="JGP190" s="54"/>
      <c r="JGQ190" s="54"/>
      <c r="JGR190" s="54"/>
      <c r="JGS190" s="54"/>
      <c r="JGT190" s="54"/>
      <c r="JGU190" s="54"/>
      <c r="JGV190" s="54"/>
      <c r="JGW190" s="54"/>
      <c r="JGX190" s="54"/>
      <c r="JGY190" s="54"/>
      <c r="JGZ190" s="54"/>
      <c r="JHA190" s="54"/>
      <c r="JHB190" s="54"/>
      <c r="JHC190" s="54"/>
      <c r="JHD190" s="54"/>
      <c r="JHE190" s="54"/>
      <c r="JHF190" s="54"/>
      <c r="JHG190" s="54"/>
      <c r="JHH190" s="54"/>
      <c r="JHI190" s="54"/>
      <c r="JHJ190" s="54"/>
      <c r="JHK190" s="54"/>
      <c r="JHL190" s="54"/>
      <c r="JHM190" s="54"/>
      <c r="JHN190" s="54"/>
      <c r="JHO190" s="54"/>
      <c r="JHP190" s="54"/>
      <c r="JHQ190" s="54"/>
      <c r="JHR190" s="54"/>
      <c r="JHS190" s="54"/>
      <c r="JHT190" s="54"/>
      <c r="JHU190" s="54"/>
      <c r="JHV190" s="54"/>
      <c r="JHW190" s="54"/>
      <c r="JHX190" s="54"/>
      <c r="JHY190" s="54"/>
      <c r="JHZ190" s="54"/>
      <c r="JIA190" s="54"/>
      <c r="JIB190" s="54"/>
      <c r="JIC190" s="54"/>
      <c r="JID190" s="54"/>
      <c r="JIE190" s="54"/>
      <c r="JIF190" s="54"/>
      <c r="JIG190" s="54"/>
      <c r="JIH190" s="54"/>
      <c r="JII190" s="54"/>
      <c r="JIJ190" s="54"/>
      <c r="JIK190" s="54"/>
      <c r="JIL190" s="54"/>
      <c r="JIM190" s="54"/>
      <c r="JIN190" s="54"/>
      <c r="JIO190" s="54"/>
      <c r="JIP190" s="54"/>
      <c r="JIQ190" s="54"/>
      <c r="JIR190" s="54"/>
      <c r="JIS190" s="54"/>
      <c r="JIT190" s="54"/>
      <c r="JIU190" s="54"/>
      <c r="JIV190" s="54"/>
      <c r="JIW190" s="54"/>
      <c r="JIX190" s="54"/>
      <c r="JIY190" s="54"/>
      <c r="JIZ190" s="54"/>
      <c r="JJA190" s="54"/>
      <c r="JJB190" s="54"/>
      <c r="JJC190" s="54"/>
      <c r="JJD190" s="54"/>
      <c r="JJE190" s="54"/>
      <c r="JJF190" s="54"/>
      <c r="JJG190" s="54"/>
      <c r="JJH190" s="54"/>
      <c r="JJI190" s="54"/>
      <c r="JJJ190" s="54"/>
      <c r="JJK190" s="54"/>
      <c r="JJL190" s="54"/>
      <c r="JJM190" s="54"/>
      <c r="JJN190" s="54"/>
      <c r="JJO190" s="54"/>
      <c r="JJP190" s="54"/>
      <c r="JJQ190" s="54"/>
      <c r="JJR190" s="54"/>
      <c r="JJS190" s="54"/>
      <c r="JJT190" s="54"/>
      <c r="JJU190" s="54"/>
      <c r="JJV190" s="54"/>
      <c r="JJW190" s="54"/>
      <c r="JJX190" s="54"/>
      <c r="JJY190" s="54"/>
      <c r="JJZ190" s="54"/>
      <c r="JKA190" s="54"/>
      <c r="JKB190" s="54"/>
      <c r="JKC190" s="54"/>
      <c r="JKD190" s="54"/>
      <c r="JKE190" s="54"/>
      <c r="JKF190" s="54"/>
      <c r="JKG190" s="54"/>
      <c r="JKH190" s="54"/>
      <c r="JKI190" s="54"/>
      <c r="JKJ190" s="54"/>
      <c r="JKK190" s="54"/>
      <c r="JKL190" s="54"/>
      <c r="JKM190" s="54"/>
      <c r="JKN190" s="54"/>
      <c r="JKO190" s="54"/>
      <c r="JKP190" s="54"/>
      <c r="JKQ190" s="54"/>
      <c r="JKR190" s="54"/>
      <c r="JKS190" s="54"/>
      <c r="JKT190" s="54"/>
      <c r="JKU190" s="54"/>
      <c r="JKV190" s="54"/>
      <c r="JKW190" s="54"/>
      <c r="JKX190" s="54"/>
      <c r="JKY190" s="54"/>
      <c r="JKZ190" s="54"/>
      <c r="JLA190" s="54"/>
      <c r="JLB190" s="54"/>
      <c r="JLC190" s="54"/>
      <c r="JLD190" s="54"/>
      <c r="JLE190" s="54"/>
      <c r="JLF190" s="54"/>
      <c r="JLG190" s="54"/>
      <c r="JLH190" s="54"/>
      <c r="JLI190" s="54"/>
      <c r="JLJ190" s="54"/>
      <c r="JLK190" s="54"/>
      <c r="JLL190" s="54"/>
      <c r="JLM190" s="54"/>
      <c r="JLN190" s="54"/>
      <c r="JLO190" s="54"/>
      <c r="JLP190" s="54"/>
      <c r="JLQ190" s="54"/>
      <c r="JLR190" s="54"/>
      <c r="JLS190" s="54"/>
      <c r="JLT190" s="54"/>
      <c r="JLU190" s="54"/>
      <c r="JLV190" s="54"/>
      <c r="JLW190" s="54"/>
      <c r="JLX190" s="54"/>
      <c r="JLY190" s="54"/>
      <c r="JLZ190" s="54"/>
      <c r="JMA190" s="54"/>
      <c r="JMB190" s="54"/>
      <c r="JMC190" s="54"/>
      <c r="JMD190" s="54"/>
      <c r="JME190" s="54"/>
      <c r="JMF190" s="54"/>
      <c r="JMG190" s="54"/>
      <c r="JMH190" s="54"/>
      <c r="JMI190" s="54"/>
      <c r="JMJ190" s="54"/>
      <c r="JMK190" s="54"/>
      <c r="JML190" s="54"/>
      <c r="JMM190" s="54"/>
      <c r="JMN190" s="54"/>
      <c r="JMO190" s="54"/>
      <c r="JMP190" s="54"/>
      <c r="JMQ190" s="54"/>
      <c r="JMR190" s="54"/>
      <c r="JMS190" s="54"/>
      <c r="JMT190" s="54"/>
      <c r="JMU190" s="54"/>
      <c r="JMV190" s="54"/>
      <c r="JMW190" s="54"/>
      <c r="JMX190" s="54"/>
      <c r="JMY190" s="54"/>
      <c r="JMZ190" s="54"/>
      <c r="JNA190" s="54"/>
      <c r="JNB190" s="54"/>
      <c r="JNC190" s="54"/>
      <c r="JND190" s="54"/>
      <c r="JNE190" s="54"/>
      <c r="JNF190" s="54"/>
      <c r="JNG190" s="54"/>
      <c r="JNH190" s="54"/>
      <c r="JNI190" s="54"/>
      <c r="JNJ190" s="54"/>
      <c r="JNK190" s="54"/>
      <c r="JNL190" s="54"/>
      <c r="JNM190" s="54"/>
      <c r="JNN190" s="54"/>
      <c r="JNO190" s="54"/>
      <c r="JNP190" s="54"/>
      <c r="JNQ190" s="54"/>
      <c r="JNR190" s="54"/>
      <c r="JNS190" s="54"/>
      <c r="JNT190" s="54"/>
      <c r="JNU190" s="54"/>
      <c r="JNV190" s="54"/>
      <c r="JNW190" s="54"/>
      <c r="JNX190" s="54"/>
      <c r="JNY190" s="54"/>
      <c r="JNZ190" s="54"/>
      <c r="JOA190" s="54"/>
      <c r="JOB190" s="54"/>
      <c r="JOC190" s="54"/>
      <c r="JOD190" s="54"/>
      <c r="JOE190" s="54"/>
      <c r="JOF190" s="54"/>
      <c r="JOG190" s="54"/>
      <c r="JOH190" s="54"/>
      <c r="JOI190" s="54"/>
      <c r="JOJ190" s="54"/>
      <c r="JOK190" s="54"/>
      <c r="JOL190" s="54"/>
      <c r="JOM190" s="54"/>
      <c r="JON190" s="54"/>
      <c r="JOO190" s="54"/>
      <c r="JOP190" s="54"/>
      <c r="JOQ190" s="54"/>
      <c r="JOR190" s="54"/>
      <c r="JOS190" s="54"/>
      <c r="JOT190" s="54"/>
      <c r="JOU190" s="54"/>
      <c r="JOV190" s="54"/>
      <c r="JOW190" s="54"/>
      <c r="JOX190" s="54"/>
      <c r="JOY190" s="54"/>
      <c r="JOZ190" s="54"/>
      <c r="JPA190" s="54"/>
      <c r="JPB190" s="54"/>
      <c r="JPC190" s="54"/>
      <c r="JPD190" s="54"/>
      <c r="JPE190" s="54"/>
      <c r="JPF190" s="54"/>
      <c r="JPG190" s="54"/>
      <c r="JPH190" s="54"/>
      <c r="JPI190" s="54"/>
      <c r="JPJ190" s="54"/>
      <c r="JPK190" s="54"/>
      <c r="JPL190" s="54"/>
      <c r="JPM190" s="54"/>
      <c r="JPN190" s="54"/>
      <c r="JPO190" s="54"/>
      <c r="JPP190" s="54"/>
      <c r="JPQ190" s="54"/>
      <c r="JPR190" s="54"/>
      <c r="JPS190" s="54"/>
      <c r="JPT190" s="54"/>
      <c r="JPU190" s="54"/>
      <c r="JPV190" s="54"/>
      <c r="JPW190" s="54"/>
      <c r="JPX190" s="54"/>
      <c r="JPY190" s="54"/>
      <c r="JPZ190" s="54"/>
      <c r="JQA190" s="54"/>
      <c r="JQB190" s="54"/>
      <c r="JQC190" s="54"/>
      <c r="JQD190" s="54"/>
      <c r="JQE190" s="54"/>
      <c r="JQF190" s="54"/>
      <c r="JQG190" s="54"/>
      <c r="JQH190" s="54"/>
      <c r="JQI190" s="54"/>
      <c r="JQJ190" s="54"/>
      <c r="JQK190" s="54"/>
      <c r="JQL190" s="54"/>
      <c r="JQM190" s="54"/>
      <c r="JQN190" s="54"/>
      <c r="JQO190" s="54"/>
      <c r="JQP190" s="54"/>
      <c r="JQQ190" s="54"/>
      <c r="JQR190" s="54"/>
      <c r="JQS190" s="54"/>
      <c r="JQT190" s="54"/>
      <c r="JQU190" s="54"/>
      <c r="JQV190" s="54"/>
      <c r="JQW190" s="54"/>
      <c r="JQX190" s="54"/>
      <c r="JQY190" s="54"/>
      <c r="JQZ190" s="54"/>
      <c r="JRA190" s="54"/>
      <c r="JRB190" s="54"/>
      <c r="JRC190" s="54"/>
      <c r="JRD190" s="54"/>
      <c r="JRE190" s="54"/>
      <c r="JRF190" s="54"/>
      <c r="JRG190" s="54"/>
      <c r="JRH190" s="54"/>
      <c r="JRI190" s="54"/>
      <c r="JRJ190" s="54"/>
      <c r="JRK190" s="54"/>
      <c r="JRL190" s="54"/>
      <c r="JRM190" s="54"/>
      <c r="JRN190" s="54"/>
      <c r="JRO190" s="54"/>
      <c r="JRP190" s="54"/>
      <c r="JRQ190" s="54"/>
      <c r="JRR190" s="54"/>
      <c r="JRS190" s="54"/>
      <c r="JRT190" s="54"/>
      <c r="JRU190" s="54"/>
      <c r="JRV190" s="54"/>
      <c r="JRW190" s="54"/>
      <c r="JRX190" s="54"/>
      <c r="JRY190" s="54"/>
      <c r="JRZ190" s="54"/>
      <c r="JSA190" s="54"/>
      <c r="JSB190" s="54"/>
      <c r="JSC190" s="54"/>
      <c r="JSD190" s="54"/>
      <c r="JSE190" s="54"/>
      <c r="JSF190" s="54"/>
      <c r="JSG190" s="54"/>
      <c r="JSH190" s="54"/>
      <c r="JSI190" s="54"/>
      <c r="JSJ190" s="54"/>
      <c r="JSK190" s="54"/>
      <c r="JSL190" s="54"/>
      <c r="JSM190" s="54"/>
      <c r="JSN190" s="54"/>
      <c r="JSO190" s="54"/>
      <c r="JSP190" s="54"/>
      <c r="JSQ190" s="54"/>
      <c r="JSR190" s="54"/>
      <c r="JSS190" s="54"/>
      <c r="JST190" s="54"/>
      <c r="JSU190" s="54"/>
      <c r="JSV190" s="54"/>
      <c r="JSW190" s="54"/>
      <c r="JSX190" s="54"/>
      <c r="JSY190" s="54"/>
      <c r="JSZ190" s="54"/>
      <c r="JTA190" s="54"/>
      <c r="JTB190" s="54"/>
      <c r="JTC190" s="54"/>
      <c r="JTD190" s="54"/>
      <c r="JTE190" s="54"/>
      <c r="JTF190" s="54"/>
      <c r="JTG190" s="54"/>
      <c r="JTH190" s="54"/>
      <c r="JTI190" s="54"/>
      <c r="JTJ190" s="54"/>
      <c r="JTK190" s="54"/>
      <c r="JTL190" s="54"/>
      <c r="JTM190" s="54"/>
      <c r="JTN190" s="54"/>
      <c r="JTO190" s="54"/>
      <c r="JTP190" s="54"/>
      <c r="JTQ190" s="54"/>
      <c r="JTR190" s="54"/>
      <c r="JTS190" s="54"/>
      <c r="JTT190" s="54"/>
      <c r="JTU190" s="54"/>
      <c r="JTV190" s="54"/>
      <c r="JTW190" s="54"/>
      <c r="JTX190" s="54"/>
      <c r="JTY190" s="54"/>
      <c r="JTZ190" s="54"/>
      <c r="JUA190" s="54"/>
      <c r="JUB190" s="54"/>
      <c r="JUC190" s="54"/>
      <c r="JUD190" s="54"/>
      <c r="JUE190" s="54"/>
      <c r="JUF190" s="54"/>
      <c r="JUG190" s="54"/>
      <c r="JUH190" s="54"/>
      <c r="JUI190" s="54"/>
      <c r="JUJ190" s="54"/>
      <c r="JUK190" s="54"/>
      <c r="JUL190" s="54"/>
      <c r="JUM190" s="54"/>
      <c r="JUN190" s="54"/>
      <c r="JUO190" s="54"/>
      <c r="JUP190" s="54"/>
      <c r="JUQ190" s="54"/>
      <c r="JUR190" s="54"/>
      <c r="JUS190" s="54"/>
      <c r="JUT190" s="54"/>
      <c r="JUU190" s="54"/>
      <c r="JUV190" s="54"/>
      <c r="JUW190" s="54"/>
      <c r="JUX190" s="54"/>
      <c r="JUY190" s="54"/>
      <c r="JUZ190" s="54"/>
      <c r="JVA190" s="54"/>
      <c r="JVB190" s="54"/>
      <c r="JVC190" s="54"/>
      <c r="JVD190" s="54"/>
      <c r="JVE190" s="54"/>
      <c r="JVF190" s="54"/>
      <c r="JVG190" s="54"/>
      <c r="JVH190" s="54"/>
      <c r="JVI190" s="54"/>
      <c r="JVJ190" s="54"/>
      <c r="JVK190" s="54"/>
      <c r="JVL190" s="54"/>
      <c r="JVM190" s="54"/>
      <c r="JVN190" s="54"/>
      <c r="JVO190" s="54"/>
      <c r="JVP190" s="54"/>
      <c r="JVQ190" s="54"/>
      <c r="JVR190" s="54"/>
      <c r="JVS190" s="54"/>
      <c r="JVT190" s="54"/>
      <c r="JVU190" s="54"/>
      <c r="JVV190" s="54"/>
      <c r="JVW190" s="54"/>
      <c r="JVX190" s="54"/>
      <c r="JVY190" s="54"/>
      <c r="JVZ190" s="54"/>
      <c r="JWA190" s="54"/>
      <c r="JWB190" s="54"/>
      <c r="JWC190" s="54"/>
      <c r="JWD190" s="54"/>
      <c r="JWE190" s="54"/>
      <c r="JWF190" s="54"/>
      <c r="JWG190" s="54"/>
      <c r="JWH190" s="54"/>
      <c r="JWI190" s="54"/>
      <c r="JWJ190" s="54"/>
      <c r="JWK190" s="54"/>
      <c r="JWL190" s="54"/>
      <c r="JWM190" s="54"/>
      <c r="JWN190" s="54"/>
      <c r="JWO190" s="54"/>
      <c r="JWP190" s="54"/>
      <c r="JWQ190" s="54"/>
      <c r="JWR190" s="54"/>
      <c r="JWS190" s="54"/>
      <c r="JWT190" s="54"/>
      <c r="JWU190" s="54"/>
      <c r="JWV190" s="54"/>
      <c r="JWW190" s="54"/>
      <c r="JWX190" s="54"/>
      <c r="JWY190" s="54"/>
      <c r="JWZ190" s="54"/>
      <c r="JXA190" s="54"/>
      <c r="JXB190" s="54"/>
      <c r="JXC190" s="54"/>
      <c r="JXD190" s="54"/>
      <c r="JXE190" s="54"/>
      <c r="JXF190" s="54"/>
      <c r="JXG190" s="54"/>
      <c r="JXH190" s="54"/>
      <c r="JXI190" s="54"/>
      <c r="JXJ190" s="54"/>
      <c r="JXK190" s="54"/>
      <c r="JXL190" s="54"/>
      <c r="JXM190" s="54"/>
      <c r="JXN190" s="54"/>
      <c r="JXO190" s="54"/>
      <c r="JXP190" s="54"/>
      <c r="JXQ190" s="54"/>
      <c r="JXR190" s="54"/>
      <c r="JXS190" s="54"/>
      <c r="JXT190" s="54"/>
      <c r="JXU190" s="54"/>
      <c r="JXV190" s="54"/>
      <c r="JXW190" s="54"/>
      <c r="JXX190" s="54"/>
      <c r="JXY190" s="54"/>
      <c r="JXZ190" s="54"/>
      <c r="JYA190" s="54"/>
      <c r="JYB190" s="54"/>
      <c r="JYC190" s="54"/>
      <c r="JYD190" s="54"/>
      <c r="JYE190" s="54"/>
      <c r="JYF190" s="54"/>
      <c r="JYG190" s="54"/>
      <c r="JYH190" s="54"/>
      <c r="JYI190" s="54"/>
      <c r="JYJ190" s="54"/>
      <c r="JYK190" s="54"/>
      <c r="JYL190" s="54"/>
      <c r="JYM190" s="54"/>
      <c r="JYN190" s="54"/>
      <c r="JYO190" s="54"/>
      <c r="JYP190" s="54"/>
      <c r="JYQ190" s="54"/>
      <c r="JYR190" s="54"/>
      <c r="JYS190" s="54"/>
      <c r="JYT190" s="54"/>
      <c r="JYU190" s="54"/>
      <c r="JYV190" s="54"/>
      <c r="JYW190" s="54"/>
      <c r="JYX190" s="54"/>
      <c r="JYY190" s="54"/>
      <c r="JYZ190" s="54"/>
      <c r="JZA190" s="54"/>
      <c r="JZB190" s="54"/>
      <c r="JZC190" s="54"/>
      <c r="JZD190" s="54"/>
      <c r="JZE190" s="54"/>
      <c r="JZF190" s="54"/>
      <c r="JZG190" s="54"/>
      <c r="JZH190" s="54"/>
      <c r="JZI190" s="54"/>
      <c r="JZJ190" s="54"/>
      <c r="JZK190" s="54"/>
      <c r="JZL190" s="54"/>
      <c r="JZM190" s="54"/>
      <c r="JZN190" s="54"/>
      <c r="JZO190" s="54"/>
      <c r="JZP190" s="54"/>
      <c r="JZQ190" s="54"/>
      <c r="JZR190" s="54"/>
      <c r="JZS190" s="54"/>
      <c r="JZT190" s="54"/>
      <c r="JZU190" s="54"/>
      <c r="JZV190" s="54"/>
      <c r="JZW190" s="54"/>
      <c r="JZX190" s="54"/>
      <c r="JZY190" s="54"/>
      <c r="JZZ190" s="54"/>
      <c r="KAA190" s="54"/>
      <c r="KAB190" s="54"/>
      <c r="KAC190" s="54"/>
      <c r="KAD190" s="54"/>
      <c r="KAE190" s="54"/>
      <c r="KAF190" s="54"/>
      <c r="KAG190" s="54"/>
      <c r="KAH190" s="54"/>
      <c r="KAI190" s="54"/>
      <c r="KAJ190" s="54"/>
      <c r="KAK190" s="54"/>
      <c r="KAL190" s="54"/>
      <c r="KAM190" s="54"/>
      <c r="KAN190" s="54"/>
      <c r="KAO190" s="54"/>
      <c r="KAP190" s="54"/>
      <c r="KAQ190" s="54"/>
      <c r="KAR190" s="54"/>
      <c r="KAS190" s="54"/>
      <c r="KAT190" s="54"/>
      <c r="KAU190" s="54"/>
      <c r="KAV190" s="54"/>
      <c r="KAW190" s="54"/>
      <c r="KAX190" s="54"/>
      <c r="KAY190" s="54"/>
      <c r="KAZ190" s="54"/>
      <c r="KBA190" s="54"/>
      <c r="KBB190" s="54"/>
      <c r="KBC190" s="54"/>
      <c r="KBD190" s="54"/>
      <c r="KBE190" s="54"/>
      <c r="KBF190" s="54"/>
      <c r="KBG190" s="54"/>
      <c r="KBH190" s="54"/>
      <c r="KBI190" s="54"/>
      <c r="KBJ190" s="54"/>
      <c r="KBK190" s="54"/>
      <c r="KBL190" s="54"/>
      <c r="KBM190" s="54"/>
      <c r="KBN190" s="54"/>
      <c r="KBO190" s="54"/>
      <c r="KBP190" s="54"/>
      <c r="KBQ190" s="54"/>
      <c r="KBR190" s="54"/>
      <c r="KBS190" s="54"/>
      <c r="KBT190" s="54"/>
      <c r="KBU190" s="54"/>
      <c r="KBV190" s="54"/>
      <c r="KBW190" s="54"/>
      <c r="KBX190" s="54"/>
      <c r="KBY190" s="54"/>
      <c r="KBZ190" s="54"/>
      <c r="KCA190" s="54"/>
      <c r="KCB190" s="54"/>
      <c r="KCC190" s="54"/>
      <c r="KCD190" s="54"/>
      <c r="KCE190" s="54"/>
      <c r="KCF190" s="54"/>
      <c r="KCG190" s="54"/>
      <c r="KCH190" s="54"/>
      <c r="KCI190" s="54"/>
      <c r="KCJ190" s="54"/>
      <c r="KCK190" s="54"/>
      <c r="KCL190" s="54"/>
      <c r="KCM190" s="54"/>
      <c r="KCN190" s="54"/>
      <c r="KCO190" s="54"/>
      <c r="KCP190" s="54"/>
      <c r="KCQ190" s="54"/>
      <c r="KCR190" s="54"/>
      <c r="KCS190" s="54"/>
      <c r="KCT190" s="54"/>
      <c r="KCU190" s="54"/>
      <c r="KCV190" s="54"/>
      <c r="KCW190" s="54"/>
      <c r="KCX190" s="54"/>
      <c r="KCY190" s="54"/>
      <c r="KCZ190" s="54"/>
      <c r="KDA190" s="54"/>
      <c r="KDB190" s="54"/>
      <c r="KDC190" s="54"/>
      <c r="KDD190" s="54"/>
      <c r="KDE190" s="54"/>
      <c r="KDF190" s="54"/>
      <c r="KDG190" s="54"/>
      <c r="KDH190" s="54"/>
      <c r="KDI190" s="54"/>
      <c r="KDJ190" s="54"/>
      <c r="KDK190" s="54"/>
      <c r="KDL190" s="54"/>
      <c r="KDM190" s="54"/>
      <c r="KDN190" s="54"/>
      <c r="KDO190" s="54"/>
      <c r="KDP190" s="54"/>
      <c r="KDQ190" s="54"/>
      <c r="KDR190" s="54"/>
      <c r="KDS190" s="54"/>
      <c r="KDT190" s="54"/>
      <c r="KDU190" s="54"/>
      <c r="KDV190" s="54"/>
      <c r="KDW190" s="54"/>
      <c r="KDX190" s="54"/>
      <c r="KDY190" s="54"/>
      <c r="KDZ190" s="54"/>
      <c r="KEA190" s="54"/>
      <c r="KEB190" s="54"/>
      <c r="KEC190" s="54"/>
      <c r="KED190" s="54"/>
      <c r="KEE190" s="54"/>
      <c r="KEF190" s="54"/>
      <c r="KEG190" s="54"/>
      <c r="KEH190" s="54"/>
      <c r="KEI190" s="54"/>
      <c r="KEJ190" s="54"/>
      <c r="KEK190" s="54"/>
      <c r="KEL190" s="54"/>
      <c r="KEM190" s="54"/>
      <c r="KEN190" s="54"/>
      <c r="KEO190" s="54"/>
      <c r="KEP190" s="54"/>
      <c r="KEQ190" s="54"/>
      <c r="KER190" s="54"/>
      <c r="KES190" s="54"/>
      <c r="KET190" s="54"/>
      <c r="KEU190" s="54"/>
      <c r="KEV190" s="54"/>
      <c r="KEW190" s="54"/>
      <c r="KEX190" s="54"/>
      <c r="KEY190" s="54"/>
      <c r="KEZ190" s="54"/>
      <c r="KFA190" s="54"/>
      <c r="KFB190" s="54"/>
      <c r="KFC190" s="54"/>
      <c r="KFD190" s="54"/>
      <c r="KFE190" s="54"/>
      <c r="KFF190" s="54"/>
      <c r="KFG190" s="54"/>
      <c r="KFH190" s="54"/>
      <c r="KFI190" s="54"/>
      <c r="KFJ190" s="54"/>
      <c r="KFK190" s="54"/>
      <c r="KFL190" s="54"/>
      <c r="KFM190" s="54"/>
      <c r="KFN190" s="54"/>
      <c r="KFO190" s="54"/>
      <c r="KFP190" s="54"/>
      <c r="KFQ190" s="54"/>
      <c r="KFR190" s="54"/>
      <c r="KFS190" s="54"/>
      <c r="KFT190" s="54"/>
      <c r="KFU190" s="54"/>
      <c r="KFV190" s="54"/>
      <c r="KFW190" s="54"/>
      <c r="KFX190" s="54"/>
      <c r="KFY190" s="54"/>
      <c r="KFZ190" s="54"/>
      <c r="KGA190" s="54"/>
      <c r="KGB190" s="54"/>
      <c r="KGC190" s="54"/>
      <c r="KGD190" s="54"/>
      <c r="KGE190" s="54"/>
      <c r="KGF190" s="54"/>
      <c r="KGG190" s="54"/>
      <c r="KGH190" s="54"/>
      <c r="KGI190" s="54"/>
      <c r="KGJ190" s="54"/>
      <c r="KGK190" s="54"/>
      <c r="KGL190" s="54"/>
      <c r="KGM190" s="54"/>
      <c r="KGN190" s="54"/>
      <c r="KGO190" s="54"/>
      <c r="KGP190" s="54"/>
      <c r="KGQ190" s="54"/>
      <c r="KGR190" s="54"/>
      <c r="KGS190" s="54"/>
      <c r="KGT190" s="54"/>
      <c r="KGU190" s="54"/>
      <c r="KGV190" s="54"/>
      <c r="KGW190" s="54"/>
      <c r="KGX190" s="54"/>
      <c r="KGY190" s="54"/>
      <c r="KGZ190" s="54"/>
      <c r="KHA190" s="54"/>
      <c r="KHB190" s="54"/>
      <c r="KHC190" s="54"/>
      <c r="KHD190" s="54"/>
      <c r="KHE190" s="54"/>
      <c r="KHF190" s="54"/>
      <c r="KHG190" s="54"/>
      <c r="KHH190" s="54"/>
      <c r="KHI190" s="54"/>
      <c r="KHJ190" s="54"/>
      <c r="KHK190" s="54"/>
      <c r="KHL190" s="54"/>
      <c r="KHM190" s="54"/>
      <c r="KHN190" s="54"/>
      <c r="KHO190" s="54"/>
      <c r="KHP190" s="54"/>
      <c r="KHQ190" s="54"/>
      <c r="KHR190" s="54"/>
      <c r="KHS190" s="54"/>
      <c r="KHT190" s="54"/>
      <c r="KHU190" s="54"/>
      <c r="KHV190" s="54"/>
      <c r="KHW190" s="54"/>
      <c r="KHX190" s="54"/>
      <c r="KHY190" s="54"/>
      <c r="KHZ190" s="54"/>
      <c r="KIA190" s="54"/>
      <c r="KIB190" s="54"/>
      <c r="KIC190" s="54"/>
      <c r="KID190" s="54"/>
      <c r="KIE190" s="54"/>
      <c r="KIF190" s="54"/>
      <c r="KIG190" s="54"/>
      <c r="KIH190" s="54"/>
      <c r="KII190" s="54"/>
      <c r="KIJ190" s="54"/>
      <c r="KIK190" s="54"/>
      <c r="KIL190" s="54"/>
      <c r="KIM190" s="54"/>
      <c r="KIN190" s="54"/>
      <c r="KIO190" s="54"/>
      <c r="KIP190" s="54"/>
      <c r="KIQ190" s="54"/>
      <c r="KIR190" s="54"/>
      <c r="KIS190" s="54"/>
      <c r="KIT190" s="54"/>
      <c r="KIU190" s="54"/>
      <c r="KIV190" s="54"/>
      <c r="KIW190" s="54"/>
      <c r="KIX190" s="54"/>
      <c r="KIY190" s="54"/>
      <c r="KIZ190" s="54"/>
      <c r="KJA190" s="54"/>
      <c r="KJB190" s="54"/>
      <c r="KJC190" s="54"/>
      <c r="KJD190" s="54"/>
      <c r="KJE190" s="54"/>
      <c r="KJF190" s="54"/>
      <c r="KJG190" s="54"/>
      <c r="KJH190" s="54"/>
      <c r="KJI190" s="54"/>
      <c r="KJJ190" s="54"/>
      <c r="KJK190" s="54"/>
      <c r="KJL190" s="54"/>
      <c r="KJM190" s="54"/>
      <c r="KJN190" s="54"/>
      <c r="KJO190" s="54"/>
      <c r="KJP190" s="54"/>
      <c r="KJQ190" s="54"/>
      <c r="KJR190" s="54"/>
      <c r="KJS190" s="54"/>
      <c r="KJT190" s="54"/>
      <c r="KJU190" s="54"/>
      <c r="KJV190" s="54"/>
      <c r="KJW190" s="54"/>
      <c r="KJX190" s="54"/>
      <c r="KJY190" s="54"/>
      <c r="KJZ190" s="54"/>
      <c r="KKA190" s="54"/>
      <c r="KKB190" s="54"/>
      <c r="KKC190" s="54"/>
      <c r="KKD190" s="54"/>
      <c r="KKE190" s="54"/>
      <c r="KKF190" s="54"/>
      <c r="KKG190" s="54"/>
      <c r="KKH190" s="54"/>
      <c r="KKI190" s="54"/>
      <c r="KKJ190" s="54"/>
      <c r="KKK190" s="54"/>
      <c r="KKL190" s="54"/>
      <c r="KKM190" s="54"/>
      <c r="KKN190" s="54"/>
      <c r="KKO190" s="54"/>
      <c r="KKP190" s="54"/>
      <c r="KKQ190" s="54"/>
      <c r="KKR190" s="54"/>
      <c r="KKS190" s="54"/>
      <c r="KKT190" s="54"/>
      <c r="KKU190" s="54"/>
      <c r="KKV190" s="54"/>
      <c r="KKW190" s="54"/>
      <c r="KKX190" s="54"/>
      <c r="KKY190" s="54"/>
      <c r="KKZ190" s="54"/>
      <c r="KLA190" s="54"/>
      <c r="KLB190" s="54"/>
      <c r="KLC190" s="54"/>
      <c r="KLD190" s="54"/>
      <c r="KLE190" s="54"/>
      <c r="KLF190" s="54"/>
      <c r="KLG190" s="54"/>
      <c r="KLH190" s="54"/>
      <c r="KLI190" s="54"/>
      <c r="KLJ190" s="54"/>
      <c r="KLK190" s="54"/>
      <c r="KLL190" s="54"/>
      <c r="KLM190" s="54"/>
      <c r="KLN190" s="54"/>
      <c r="KLO190" s="54"/>
      <c r="KLP190" s="54"/>
      <c r="KLQ190" s="54"/>
      <c r="KLR190" s="54"/>
      <c r="KLS190" s="54"/>
      <c r="KLT190" s="54"/>
      <c r="KLU190" s="54"/>
      <c r="KLV190" s="54"/>
      <c r="KLW190" s="54"/>
      <c r="KLX190" s="54"/>
      <c r="KLY190" s="54"/>
      <c r="KLZ190" s="54"/>
      <c r="KMA190" s="54"/>
      <c r="KMB190" s="54"/>
      <c r="KMC190" s="54"/>
      <c r="KMD190" s="54"/>
      <c r="KME190" s="54"/>
      <c r="KMF190" s="54"/>
      <c r="KMG190" s="54"/>
      <c r="KMH190" s="54"/>
      <c r="KMI190" s="54"/>
      <c r="KMJ190" s="54"/>
      <c r="KMK190" s="54"/>
      <c r="KML190" s="54"/>
      <c r="KMM190" s="54"/>
      <c r="KMN190" s="54"/>
      <c r="KMO190" s="54"/>
      <c r="KMP190" s="54"/>
      <c r="KMQ190" s="54"/>
      <c r="KMR190" s="54"/>
      <c r="KMS190" s="54"/>
      <c r="KMT190" s="54"/>
      <c r="KMU190" s="54"/>
      <c r="KMV190" s="54"/>
      <c r="KMW190" s="54"/>
      <c r="KMX190" s="54"/>
      <c r="KMY190" s="54"/>
      <c r="KMZ190" s="54"/>
      <c r="KNA190" s="54"/>
      <c r="KNB190" s="54"/>
      <c r="KNC190" s="54"/>
      <c r="KND190" s="54"/>
      <c r="KNE190" s="54"/>
      <c r="KNF190" s="54"/>
      <c r="KNG190" s="54"/>
      <c r="KNH190" s="54"/>
      <c r="KNI190" s="54"/>
      <c r="KNJ190" s="54"/>
      <c r="KNK190" s="54"/>
      <c r="KNL190" s="54"/>
      <c r="KNM190" s="54"/>
      <c r="KNN190" s="54"/>
      <c r="KNO190" s="54"/>
      <c r="KNP190" s="54"/>
      <c r="KNQ190" s="54"/>
      <c r="KNR190" s="54"/>
      <c r="KNS190" s="54"/>
      <c r="KNT190" s="54"/>
      <c r="KNU190" s="54"/>
      <c r="KNV190" s="54"/>
      <c r="KNW190" s="54"/>
      <c r="KNX190" s="54"/>
      <c r="KNY190" s="54"/>
      <c r="KNZ190" s="54"/>
      <c r="KOA190" s="54"/>
      <c r="KOB190" s="54"/>
      <c r="KOC190" s="54"/>
      <c r="KOD190" s="54"/>
      <c r="KOE190" s="54"/>
      <c r="KOF190" s="54"/>
      <c r="KOG190" s="54"/>
      <c r="KOH190" s="54"/>
      <c r="KOI190" s="54"/>
      <c r="KOJ190" s="54"/>
      <c r="KOK190" s="54"/>
      <c r="KOL190" s="54"/>
      <c r="KOM190" s="54"/>
      <c r="KON190" s="54"/>
      <c r="KOO190" s="54"/>
      <c r="KOP190" s="54"/>
      <c r="KOQ190" s="54"/>
      <c r="KOR190" s="54"/>
      <c r="KOS190" s="54"/>
      <c r="KOT190" s="54"/>
      <c r="KOU190" s="54"/>
      <c r="KOV190" s="54"/>
      <c r="KOW190" s="54"/>
      <c r="KOX190" s="54"/>
      <c r="KOY190" s="54"/>
      <c r="KOZ190" s="54"/>
      <c r="KPA190" s="54"/>
      <c r="KPB190" s="54"/>
      <c r="KPC190" s="54"/>
      <c r="KPD190" s="54"/>
      <c r="KPE190" s="54"/>
      <c r="KPF190" s="54"/>
      <c r="KPG190" s="54"/>
      <c r="KPH190" s="54"/>
      <c r="KPI190" s="54"/>
      <c r="KPJ190" s="54"/>
      <c r="KPK190" s="54"/>
      <c r="KPL190" s="54"/>
      <c r="KPM190" s="54"/>
      <c r="KPN190" s="54"/>
      <c r="KPO190" s="54"/>
      <c r="KPP190" s="54"/>
      <c r="KPQ190" s="54"/>
      <c r="KPR190" s="54"/>
      <c r="KPS190" s="54"/>
      <c r="KPT190" s="54"/>
      <c r="KPU190" s="54"/>
      <c r="KPV190" s="54"/>
      <c r="KPW190" s="54"/>
      <c r="KPX190" s="54"/>
      <c r="KPY190" s="54"/>
      <c r="KPZ190" s="54"/>
      <c r="KQA190" s="54"/>
      <c r="KQB190" s="54"/>
      <c r="KQC190" s="54"/>
      <c r="KQD190" s="54"/>
      <c r="KQE190" s="54"/>
      <c r="KQF190" s="54"/>
      <c r="KQG190" s="54"/>
      <c r="KQH190" s="54"/>
      <c r="KQI190" s="54"/>
      <c r="KQJ190" s="54"/>
      <c r="KQK190" s="54"/>
      <c r="KQL190" s="54"/>
      <c r="KQM190" s="54"/>
      <c r="KQN190" s="54"/>
      <c r="KQO190" s="54"/>
      <c r="KQP190" s="54"/>
      <c r="KQQ190" s="54"/>
      <c r="KQR190" s="54"/>
      <c r="KQS190" s="54"/>
      <c r="KQT190" s="54"/>
      <c r="KQU190" s="54"/>
      <c r="KQV190" s="54"/>
      <c r="KQW190" s="54"/>
      <c r="KQX190" s="54"/>
      <c r="KQY190" s="54"/>
      <c r="KQZ190" s="54"/>
      <c r="KRA190" s="54"/>
      <c r="KRB190" s="54"/>
      <c r="KRC190" s="54"/>
      <c r="KRD190" s="54"/>
      <c r="KRE190" s="54"/>
      <c r="KRF190" s="54"/>
      <c r="KRG190" s="54"/>
      <c r="KRH190" s="54"/>
      <c r="KRI190" s="54"/>
      <c r="KRJ190" s="54"/>
      <c r="KRK190" s="54"/>
      <c r="KRL190" s="54"/>
      <c r="KRM190" s="54"/>
      <c r="KRN190" s="54"/>
      <c r="KRO190" s="54"/>
      <c r="KRP190" s="54"/>
      <c r="KRQ190" s="54"/>
      <c r="KRR190" s="54"/>
      <c r="KRS190" s="54"/>
      <c r="KRT190" s="54"/>
      <c r="KRU190" s="54"/>
      <c r="KRV190" s="54"/>
      <c r="KRW190" s="54"/>
      <c r="KRX190" s="54"/>
      <c r="KRY190" s="54"/>
      <c r="KRZ190" s="54"/>
      <c r="KSA190" s="54"/>
      <c r="KSB190" s="54"/>
      <c r="KSC190" s="54"/>
      <c r="KSD190" s="54"/>
      <c r="KSE190" s="54"/>
      <c r="KSF190" s="54"/>
      <c r="KSG190" s="54"/>
      <c r="KSH190" s="54"/>
      <c r="KSI190" s="54"/>
      <c r="KSJ190" s="54"/>
      <c r="KSK190" s="54"/>
      <c r="KSL190" s="54"/>
      <c r="KSM190" s="54"/>
      <c r="KSN190" s="54"/>
      <c r="KSO190" s="54"/>
      <c r="KSP190" s="54"/>
      <c r="KSQ190" s="54"/>
      <c r="KSR190" s="54"/>
      <c r="KSS190" s="54"/>
      <c r="KST190" s="54"/>
      <c r="KSU190" s="54"/>
      <c r="KSV190" s="54"/>
      <c r="KSW190" s="54"/>
      <c r="KSX190" s="54"/>
      <c r="KSY190" s="54"/>
      <c r="KSZ190" s="54"/>
      <c r="KTA190" s="54"/>
      <c r="KTB190" s="54"/>
      <c r="KTC190" s="54"/>
      <c r="KTD190" s="54"/>
      <c r="KTE190" s="54"/>
      <c r="KTF190" s="54"/>
      <c r="KTG190" s="54"/>
      <c r="KTH190" s="54"/>
      <c r="KTI190" s="54"/>
      <c r="KTJ190" s="54"/>
      <c r="KTK190" s="54"/>
      <c r="KTL190" s="54"/>
      <c r="KTM190" s="54"/>
      <c r="KTN190" s="54"/>
      <c r="KTO190" s="54"/>
      <c r="KTP190" s="54"/>
      <c r="KTQ190" s="54"/>
      <c r="KTR190" s="54"/>
      <c r="KTS190" s="54"/>
      <c r="KTT190" s="54"/>
      <c r="KTU190" s="54"/>
      <c r="KTV190" s="54"/>
      <c r="KTW190" s="54"/>
      <c r="KTX190" s="54"/>
      <c r="KTY190" s="54"/>
      <c r="KTZ190" s="54"/>
      <c r="KUA190" s="54"/>
      <c r="KUB190" s="54"/>
      <c r="KUC190" s="54"/>
      <c r="KUD190" s="54"/>
      <c r="KUE190" s="54"/>
      <c r="KUF190" s="54"/>
      <c r="KUG190" s="54"/>
      <c r="KUH190" s="54"/>
      <c r="KUI190" s="54"/>
      <c r="KUJ190" s="54"/>
      <c r="KUK190" s="54"/>
      <c r="KUL190" s="54"/>
      <c r="KUM190" s="54"/>
      <c r="KUN190" s="54"/>
      <c r="KUO190" s="54"/>
      <c r="KUP190" s="54"/>
      <c r="KUQ190" s="54"/>
      <c r="KUR190" s="54"/>
      <c r="KUS190" s="54"/>
      <c r="KUT190" s="54"/>
      <c r="KUU190" s="54"/>
      <c r="KUV190" s="54"/>
      <c r="KUW190" s="54"/>
      <c r="KUX190" s="54"/>
      <c r="KUY190" s="54"/>
      <c r="KUZ190" s="54"/>
      <c r="KVA190" s="54"/>
      <c r="KVB190" s="54"/>
      <c r="KVC190" s="54"/>
      <c r="KVD190" s="54"/>
      <c r="KVE190" s="54"/>
      <c r="KVF190" s="54"/>
      <c r="KVG190" s="54"/>
      <c r="KVH190" s="54"/>
      <c r="KVI190" s="54"/>
      <c r="KVJ190" s="54"/>
      <c r="KVK190" s="54"/>
      <c r="KVL190" s="54"/>
      <c r="KVM190" s="54"/>
      <c r="KVN190" s="54"/>
      <c r="KVO190" s="54"/>
      <c r="KVP190" s="54"/>
      <c r="KVQ190" s="54"/>
      <c r="KVR190" s="54"/>
      <c r="KVS190" s="54"/>
      <c r="KVT190" s="54"/>
      <c r="KVU190" s="54"/>
      <c r="KVV190" s="54"/>
      <c r="KVW190" s="54"/>
      <c r="KVX190" s="54"/>
      <c r="KVY190" s="54"/>
      <c r="KVZ190" s="54"/>
      <c r="KWA190" s="54"/>
      <c r="KWB190" s="54"/>
      <c r="KWC190" s="54"/>
      <c r="KWD190" s="54"/>
      <c r="KWE190" s="54"/>
      <c r="KWF190" s="54"/>
      <c r="KWG190" s="54"/>
      <c r="KWH190" s="54"/>
      <c r="KWI190" s="54"/>
      <c r="KWJ190" s="54"/>
      <c r="KWK190" s="54"/>
      <c r="KWL190" s="54"/>
      <c r="KWM190" s="54"/>
      <c r="KWN190" s="54"/>
      <c r="KWO190" s="54"/>
      <c r="KWP190" s="54"/>
      <c r="KWQ190" s="54"/>
      <c r="KWR190" s="54"/>
      <c r="KWS190" s="54"/>
      <c r="KWT190" s="54"/>
      <c r="KWU190" s="54"/>
      <c r="KWV190" s="54"/>
      <c r="KWW190" s="54"/>
      <c r="KWX190" s="54"/>
      <c r="KWY190" s="54"/>
      <c r="KWZ190" s="54"/>
      <c r="KXA190" s="54"/>
      <c r="KXB190" s="54"/>
      <c r="KXC190" s="54"/>
      <c r="KXD190" s="54"/>
      <c r="KXE190" s="54"/>
      <c r="KXF190" s="54"/>
      <c r="KXG190" s="54"/>
      <c r="KXH190" s="54"/>
      <c r="KXI190" s="54"/>
      <c r="KXJ190" s="54"/>
      <c r="KXK190" s="54"/>
      <c r="KXL190" s="54"/>
      <c r="KXM190" s="54"/>
      <c r="KXN190" s="54"/>
      <c r="KXO190" s="54"/>
      <c r="KXP190" s="54"/>
      <c r="KXQ190" s="54"/>
      <c r="KXR190" s="54"/>
      <c r="KXS190" s="54"/>
      <c r="KXT190" s="54"/>
      <c r="KXU190" s="54"/>
      <c r="KXV190" s="54"/>
      <c r="KXW190" s="54"/>
      <c r="KXX190" s="54"/>
      <c r="KXY190" s="54"/>
      <c r="KXZ190" s="54"/>
      <c r="KYA190" s="54"/>
      <c r="KYB190" s="54"/>
      <c r="KYC190" s="54"/>
      <c r="KYD190" s="54"/>
      <c r="KYE190" s="54"/>
      <c r="KYF190" s="54"/>
      <c r="KYG190" s="54"/>
      <c r="KYH190" s="54"/>
      <c r="KYI190" s="54"/>
      <c r="KYJ190" s="54"/>
      <c r="KYK190" s="54"/>
      <c r="KYL190" s="54"/>
      <c r="KYM190" s="54"/>
      <c r="KYN190" s="54"/>
      <c r="KYO190" s="54"/>
      <c r="KYP190" s="54"/>
      <c r="KYQ190" s="54"/>
      <c r="KYR190" s="54"/>
      <c r="KYS190" s="54"/>
      <c r="KYT190" s="54"/>
      <c r="KYU190" s="54"/>
      <c r="KYV190" s="54"/>
      <c r="KYW190" s="54"/>
      <c r="KYX190" s="54"/>
      <c r="KYY190" s="54"/>
      <c r="KYZ190" s="54"/>
      <c r="KZA190" s="54"/>
      <c r="KZB190" s="54"/>
      <c r="KZC190" s="54"/>
      <c r="KZD190" s="54"/>
      <c r="KZE190" s="54"/>
      <c r="KZF190" s="54"/>
      <c r="KZG190" s="54"/>
      <c r="KZH190" s="54"/>
      <c r="KZI190" s="54"/>
      <c r="KZJ190" s="54"/>
      <c r="KZK190" s="54"/>
      <c r="KZL190" s="54"/>
      <c r="KZM190" s="54"/>
      <c r="KZN190" s="54"/>
      <c r="KZO190" s="54"/>
      <c r="KZP190" s="54"/>
      <c r="KZQ190" s="54"/>
      <c r="KZR190" s="54"/>
      <c r="KZS190" s="54"/>
      <c r="KZT190" s="54"/>
      <c r="KZU190" s="54"/>
      <c r="KZV190" s="54"/>
      <c r="KZW190" s="54"/>
      <c r="KZX190" s="54"/>
      <c r="KZY190" s="54"/>
      <c r="KZZ190" s="54"/>
      <c r="LAA190" s="54"/>
      <c r="LAB190" s="54"/>
      <c r="LAC190" s="54"/>
      <c r="LAD190" s="54"/>
      <c r="LAE190" s="54"/>
      <c r="LAF190" s="54"/>
      <c r="LAG190" s="54"/>
      <c r="LAH190" s="54"/>
      <c r="LAI190" s="54"/>
      <c r="LAJ190" s="54"/>
      <c r="LAK190" s="54"/>
      <c r="LAL190" s="54"/>
      <c r="LAM190" s="54"/>
      <c r="LAN190" s="54"/>
      <c r="LAO190" s="54"/>
      <c r="LAP190" s="54"/>
      <c r="LAQ190" s="54"/>
      <c r="LAR190" s="54"/>
      <c r="LAS190" s="54"/>
      <c r="LAT190" s="54"/>
      <c r="LAU190" s="54"/>
      <c r="LAV190" s="54"/>
      <c r="LAW190" s="54"/>
      <c r="LAX190" s="54"/>
      <c r="LAY190" s="54"/>
      <c r="LAZ190" s="54"/>
      <c r="LBA190" s="54"/>
      <c r="LBB190" s="54"/>
      <c r="LBC190" s="54"/>
      <c r="LBD190" s="54"/>
      <c r="LBE190" s="54"/>
      <c r="LBF190" s="54"/>
      <c r="LBG190" s="54"/>
      <c r="LBH190" s="54"/>
      <c r="LBI190" s="54"/>
      <c r="LBJ190" s="54"/>
      <c r="LBK190" s="54"/>
      <c r="LBL190" s="54"/>
      <c r="LBM190" s="54"/>
      <c r="LBN190" s="54"/>
      <c r="LBO190" s="54"/>
      <c r="LBP190" s="54"/>
      <c r="LBQ190" s="54"/>
      <c r="LBR190" s="54"/>
      <c r="LBS190" s="54"/>
      <c r="LBT190" s="54"/>
      <c r="LBU190" s="54"/>
      <c r="LBV190" s="54"/>
      <c r="LBW190" s="54"/>
      <c r="LBX190" s="54"/>
      <c r="LBY190" s="54"/>
      <c r="LBZ190" s="54"/>
      <c r="LCA190" s="54"/>
      <c r="LCB190" s="54"/>
      <c r="LCC190" s="54"/>
      <c r="LCD190" s="54"/>
      <c r="LCE190" s="54"/>
      <c r="LCF190" s="54"/>
      <c r="LCG190" s="54"/>
      <c r="LCH190" s="54"/>
      <c r="LCI190" s="54"/>
      <c r="LCJ190" s="54"/>
      <c r="LCK190" s="54"/>
      <c r="LCL190" s="54"/>
      <c r="LCM190" s="54"/>
      <c r="LCN190" s="54"/>
      <c r="LCO190" s="54"/>
      <c r="LCP190" s="54"/>
      <c r="LCQ190" s="54"/>
      <c r="LCR190" s="54"/>
      <c r="LCS190" s="54"/>
      <c r="LCT190" s="54"/>
      <c r="LCU190" s="54"/>
      <c r="LCV190" s="54"/>
      <c r="LCW190" s="54"/>
      <c r="LCX190" s="54"/>
      <c r="LCY190" s="54"/>
      <c r="LCZ190" s="54"/>
      <c r="LDA190" s="54"/>
      <c r="LDB190" s="54"/>
      <c r="LDC190" s="54"/>
      <c r="LDD190" s="54"/>
      <c r="LDE190" s="54"/>
      <c r="LDF190" s="54"/>
      <c r="LDG190" s="54"/>
      <c r="LDH190" s="54"/>
      <c r="LDI190" s="54"/>
      <c r="LDJ190" s="54"/>
      <c r="LDK190" s="54"/>
      <c r="LDL190" s="54"/>
      <c r="LDM190" s="54"/>
      <c r="LDN190" s="54"/>
      <c r="LDO190" s="54"/>
      <c r="LDP190" s="54"/>
      <c r="LDQ190" s="54"/>
      <c r="LDR190" s="54"/>
      <c r="LDS190" s="54"/>
      <c r="LDT190" s="54"/>
      <c r="LDU190" s="54"/>
      <c r="LDV190" s="54"/>
      <c r="LDW190" s="54"/>
      <c r="LDX190" s="54"/>
      <c r="LDY190" s="54"/>
      <c r="LDZ190" s="54"/>
      <c r="LEA190" s="54"/>
      <c r="LEB190" s="54"/>
      <c r="LEC190" s="54"/>
      <c r="LED190" s="54"/>
      <c r="LEE190" s="54"/>
      <c r="LEF190" s="54"/>
      <c r="LEG190" s="54"/>
      <c r="LEH190" s="54"/>
      <c r="LEI190" s="54"/>
      <c r="LEJ190" s="54"/>
      <c r="LEK190" s="54"/>
      <c r="LEL190" s="54"/>
      <c r="LEM190" s="54"/>
      <c r="LEN190" s="54"/>
      <c r="LEO190" s="54"/>
      <c r="LEP190" s="54"/>
      <c r="LEQ190" s="54"/>
      <c r="LER190" s="54"/>
      <c r="LES190" s="54"/>
      <c r="LET190" s="54"/>
      <c r="LEU190" s="54"/>
      <c r="LEV190" s="54"/>
      <c r="LEW190" s="54"/>
      <c r="LEX190" s="54"/>
      <c r="LEY190" s="54"/>
      <c r="LEZ190" s="54"/>
      <c r="LFA190" s="54"/>
      <c r="LFB190" s="54"/>
      <c r="LFC190" s="54"/>
      <c r="LFD190" s="54"/>
      <c r="LFE190" s="54"/>
      <c r="LFF190" s="54"/>
      <c r="LFG190" s="54"/>
      <c r="LFH190" s="54"/>
      <c r="LFI190" s="54"/>
      <c r="LFJ190" s="54"/>
      <c r="LFK190" s="54"/>
      <c r="LFL190" s="54"/>
      <c r="LFM190" s="54"/>
      <c r="LFN190" s="54"/>
      <c r="LFO190" s="54"/>
      <c r="LFP190" s="54"/>
      <c r="LFQ190" s="54"/>
      <c r="LFR190" s="54"/>
      <c r="LFS190" s="54"/>
      <c r="LFT190" s="54"/>
      <c r="LFU190" s="54"/>
      <c r="LFV190" s="54"/>
      <c r="LFW190" s="54"/>
      <c r="LFX190" s="54"/>
      <c r="LFY190" s="54"/>
      <c r="LFZ190" s="54"/>
      <c r="LGA190" s="54"/>
      <c r="LGB190" s="54"/>
      <c r="LGC190" s="54"/>
      <c r="LGD190" s="54"/>
      <c r="LGE190" s="54"/>
      <c r="LGF190" s="54"/>
      <c r="LGG190" s="54"/>
      <c r="LGH190" s="54"/>
      <c r="LGI190" s="54"/>
      <c r="LGJ190" s="54"/>
      <c r="LGK190" s="54"/>
      <c r="LGL190" s="54"/>
      <c r="LGM190" s="54"/>
      <c r="LGN190" s="54"/>
      <c r="LGO190" s="54"/>
      <c r="LGP190" s="54"/>
      <c r="LGQ190" s="54"/>
      <c r="LGR190" s="54"/>
      <c r="LGS190" s="54"/>
      <c r="LGT190" s="54"/>
      <c r="LGU190" s="54"/>
      <c r="LGV190" s="54"/>
      <c r="LGW190" s="54"/>
      <c r="LGX190" s="54"/>
      <c r="LGY190" s="54"/>
      <c r="LGZ190" s="54"/>
      <c r="LHA190" s="54"/>
      <c r="LHB190" s="54"/>
      <c r="LHC190" s="54"/>
      <c r="LHD190" s="54"/>
      <c r="LHE190" s="54"/>
      <c r="LHF190" s="54"/>
      <c r="LHG190" s="54"/>
      <c r="LHH190" s="54"/>
      <c r="LHI190" s="54"/>
      <c r="LHJ190" s="54"/>
      <c r="LHK190" s="54"/>
      <c r="LHL190" s="54"/>
      <c r="LHM190" s="54"/>
      <c r="LHN190" s="54"/>
      <c r="LHO190" s="54"/>
      <c r="LHP190" s="54"/>
      <c r="LHQ190" s="54"/>
      <c r="LHR190" s="54"/>
      <c r="LHS190" s="54"/>
      <c r="LHT190" s="54"/>
      <c r="LHU190" s="54"/>
      <c r="LHV190" s="54"/>
      <c r="LHW190" s="54"/>
      <c r="LHX190" s="54"/>
      <c r="LHY190" s="54"/>
      <c r="LHZ190" s="54"/>
      <c r="LIA190" s="54"/>
      <c r="LIB190" s="54"/>
      <c r="LIC190" s="54"/>
      <c r="LID190" s="54"/>
      <c r="LIE190" s="54"/>
      <c r="LIF190" s="54"/>
      <c r="LIG190" s="54"/>
      <c r="LIH190" s="54"/>
      <c r="LII190" s="54"/>
      <c r="LIJ190" s="54"/>
      <c r="LIK190" s="54"/>
      <c r="LIL190" s="54"/>
      <c r="LIM190" s="54"/>
      <c r="LIN190" s="54"/>
      <c r="LIO190" s="54"/>
      <c r="LIP190" s="54"/>
      <c r="LIQ190" s="54"/>
      <c r="LIR190" s="54"/>
      <c r="LIS190" s="54"/>
      <c r="LIT190" s="54"/>
      <c r="LIU190" s="54"/>
      <c r="LIV190" s="54"/>
      <c r="LIW190" s="54"/>
      <c r="LIX190" s="54"/>
      <c r="LIY190" s="54"/>
      <c r="LIZ190" s="54"/>
      <c r="LJA190" s="54"/>
      <c r="LJB190" s="54"/>
      <c r="LJC190" s="54"/>
      <c r="LJD190" s="54"/>
      <c r="LJE190" s="54"/>
      <c r="LJF190" s="54"/>
      <c r="LJG190" s="54"/>
      <c r="LJH190" s="54"/>
      <c r="LJI190" s="54"/>
      <c r="LJJ190" s="54"/>
      <c r="LJK190" s="54"/>
      <c r="LJL190" s="54"/>
      <c r="LJM190" s="54"/>
      <c r="LJN190" s="54"/>
      <c r="LJO190" s="54"/>
      <c r="LJP190" s="54"/>
      <c r="LJQ190" s="54"/>
      <c r="LJR190" s="54"/>
      <c r="LJS190" s="54"/>
      <c r="LJT190" s="54"/>
      <c r="LJU190" s="54"/>
      <c r="LJV190" s="54"/>
      <c r="LJW190" s="54"/>
      <c r="LJX190" s="54"/>
      <c r="LJY190" s="54"/>
      <c r="LJZ190" s="54"/>
      <c r="LKA190" s="54"/>
      <c r="LKB190" s="54"/>
      <c r="LKC190" s="54"/>
      <c r="LKD190" s="54"/>
      <c r="LKE190" s="54"/>
      <c r="LKF190" s="54"/>
      <c r="LKG190" s="54"/>
      <c r="LKH190" s="54"/>
      <c r="LKI190" s="54"/>
      <c r="LKJ190" s="54"/>
      <c r="LKK190" s="54"/>
      <c r="LKL190" s="54"/>
      <c r="LKM190" s="54"/>
      <c r="LKN190" s="54"/>
      <c r="LKO190" s="54"/>
      <c r="LKP190" s="54"/>
      <c r="LKQ190" s="54"/>
      <c r="LKR190" s="54"/>
      <c r="LKS190" s="54"/>
      <c r="LKT190" s="54"/>
      <c r="LKU190" s="54"/>
      <c r="LKV190" s="54"/>
      <c r="LKW190" s="54"/>
      <c r="LKX190" s="54"/>
      <c r="LKY190" s="54"/>
      <c r="LKZ190" s="54"/>
      <c r="LLA190" s="54"/>
      <c r="LLB190" s="54"/>
      <c r="LLC190" s="54"/>
      <c r="LLD190" s="54"/>
      <c r="LLE190" s="54"/>
      <c r="LLF190" s="54"/>
      <c r="LLG190" s="54"/>
      <c r="LLH190" s="54"/>
      <c r="LLI190" s="54"/>
      <c r="LLJ190" s="54"/>
      <c r="LLK190" s="54"/>
      <c r="LLL190" s="54"/>
      <c r="LLM190" s="54"/>
      <c r="LLN190" s="54"/>
      <c r="LLO190" s="54"/>
      <c r="LLP190" s="54"/>
      <c r="LLQ190" s="54"/>
      <c r="LLR190" s="54"/>
      <c r="LLS190" s="54"/>
      <c r="LLT190" s="54"/>
      <c r="LLU190" s="54"/>
      <c r="LLV190" s="54"/>
      <c r="LLW190" s="54"/>
      <c r="LLX190" s="54"/>
      <c r="LLY190" s="54"/>
      <c r="LLZ190" s="54"/>
      <c r="LMA190" s="54"/>
      <c r="LMB190" s="54"/>
      <c r="LMC190" s="54"/>
      <c r="LMD190" s="54"/>
      <c r="LME190" s="54"/>
      <c r="LMF190" s="54"/>
      <c r="LMG190" s="54"/>
      <c r="LMH190" s="54"/>
      <c r="LMI190" s="54"/>
      <c r="LMJ190" s="54"/>
      <c r="LMK190" s="54"/>
      <c r="LML190" s="54"/>
      <c r="LMM190" s="54"/>
      <c r="LMN190" s="54"/>
      <c r="LMO190" s="54"/>
      <c r="LMP190" s="54"/>
      <c r="LMQ190" s="54"/>
      <c r="LMR190" s="54"/>
      <c r="LMS190" s="54"/>
      <c r="LMT190" s="54"/>
      <c r="LMU190" s="54"/>
      <c r="LMV190" s="54"/>
      <c r="LMW190" s="54"/>
      <c r="LMX190" s="54"/>
      <c r="LMY190" s="54"/>
      <c r="LMZ190" s="54"/>
      <c r="LNA190" s="54"/>
      <c r="LNB190" s="54"/>
      <c r="LNC190" s="54"/>
      <c r="LND190" s="54"/>
      <c r="LNE190" s="54"/>
      <c r="LNF190" s="54"/>
      <c r="LNG190" s="54"/>
      <c r="LNH190" s="54"/>
      <c r="LNI190" s="54"/>
      <c r="LNJ190" s="54"/>
      <c r="LNK190" s="54"/>
      <c r="LNL190" s="54"/>
      <c r="LNM190" s="54"/>
      <c r="LNN190" s="54"/>
      <c r="LNO190" s="54"/>
      <c r="LNP190" s="54"/>
      <c r="LNQ190" s="54"/>
      <c r="LNR190" s="54"/>
      <c r="LNS190" s="54"/>
      <c r="LNT190" s="54"/>
      <c r="LNU190" s="54"/>
      <c r="LNV190" s="54"/>
      <c r="LNW190" s="54"/>
      <c r="LNX190" s="54"/>
      <c r="LNY190" s="54"/>
      <c r="LNZ190" s="54"/>
      <c r="LOA190" s="54"/>
      <c r="LOB190" s="54"/>
      <c r="LOC190" s="54"/>
      <c r="LOD190" s="54"/>
      <c r="LOE190" s="54"/>
      <c r="LOF190" s="54"/>
      <c r="LOG190" s="54"/>
      <c r="LOH190" s="54"/>
      <c r="LOI190" s="54"/>
      <c r="LOJ190" s="54"/>
      <c r="LOK190" s="54"/>
      <c r="LOL190" s="54"/>
      <c r="LOM190" s="54"/>
      <c r="LON190" s="54"/>
      <c r="LOO190" s="54"/>
      <c r="LOP190" s="54"/>
      <c r="LOQ190" s="54"/>
      <c r="LOR190" s="54"/>
      <c r="LOS190" s="54"/>
      <c r="LOT190" s="54"/>
      <c r="LOU190" s="54"/>
      <c r="LOV190" s="54"/>
      <c r="LOW190" s="54"/>
      <c r="LOX190" s="54"/>
      <c r="LOY190" s="54"/>
      <c r="LOZ190" s="54"/>
      <c r="LPA190" s="54"/>
      <c r="LPB190" s="54"/>
      <c r="LPC190" s="54"/>
      <c r="LPD190" s="54"/>
      <c r="LPE190" s="54"/>
      <c r="LPF190" s="54"/>
      <c r="LPG190" s="54"/>
      <c r="LPH190" s="54"/>
      <c r="LPI190" s="54"/>
      <c r="LPJ190" s="54"/>
      <c r="LPK190" s="54"/>
      <c r="LPL190" s="54"/>
      <c r="LPM190" s="54"/>
      <c r="LPN190" s="54"/>
      <c r="LPO190" s="54"/>
      <c r="LPP190" s="54"/>
      <c r="LPQ190" s="54"/>
      <c r="LPR190" s="54"/>
      <c r="LPS190" s="54"/>
      <c r="LPT190" s="54"/>
      <c r="LPU190" s="54"/>
      <c r="LPV190" s="54"/>
      <c r="LPW190" s="54"/>
      <c r="LPX190" s="54"/>
      <c r="LPY190" s="54"/>
      <c r="LPZ190" s="54"/>
      <c r="LQA190" s="54"/>
      <c r="LQB190" s="54"/>
      <c r="LQC190" s="54"/>
      <c r="LQD190" s="54"/>
      <c r="LQE190" s="54"/>
      <c r="LQF190" s="54"/>
      <c r="LQG190" s="54"/>
      <c r="LQH190" s="54"/>
      <c r="LQI190" s="54"/>
      <c r="LQJ190" s="54"/>
      <c r="LQK190" s="54"/>
      <c r="LQL190" s="54"/>
      <c r="LQM190" s="54"/>
      <c r="LQN190" s="54"/>
      <c r="LQO190" s="54"/>
      <c r="LQP190" s="54"/>
      <c r="LQQ190" s="54"/>
      <c r="LQR190" s="54"/>
      <c r="LQS190" s="54"/>
      <c r="LQT190" s="54"/>
      <c r="LQU190" s="54"/>
      <c r="LQV190" s="54"/>
      <c r="LQW190" s="54"/>
      <c r="LQX190" s="54"/>
      <c r="LQY190" s="54"/>
      <c r="LQZ190" s="54"/>
      <c r="LRA190" s="54"/>
      <c r="LRB190" s="54"/>
      <c r="LRC190" s="54"/>
      <c r="LRD190" s="54"/>
      <c r="LRE190" s="54"/>
      <c r="LRF190" s="54"/>
      <c r="LRG190" s="54"/>
      <c r="LRH190" s="54"/>
      <c r="LRI190" s="54"/>
      <c r="LRJ190" s="54"/>
      <c r="LRK190" s="54"/>
      <c r="LRL190" s="54"/>
      <c r="LRM190" s="54"/>
      <c r="LRN190" s="54"/>
      <c r="LRO190" s="54"/>
      <c r="LRP190" s="54"/>
      <c r="LRQ190" s="54"/>
      <c r="LRR190" s="54"/>
      <c r="LRS190" s="54"/>
      <c r="LRT190" s="54"/>
      <c r="LRU190" s="54"/>
      <c r="LRV190" s="54"/>
      <c r="LRW190" s="54"/>
      <c r="LRX190" s="54"/>
      <c r="LRY190" s="54"/>
      <c r="LRZ190" s="54"/>
      <c r="LSA190" s="54"/>
      <c r="LSB190" s="54"/>
      <c r="LSC190" s="54"/>
      <c r="LSD190" s="54"/>
      <c r="LSE190" s="54"/>
      <c r="LSF190" s="54"/>
      <c r="LSG190" s="54"/>
      <c r="LSH190" s="54"/>
      <c r="LSI190" s="54"/>
      <c r="LSJ190" s="54"/>
      <c r="LSK190" s="54"/>
      <c r="LSL190" s="54"/>
      <c r="LSM190" s="54"/>
      <c r="LSN190" s="54"/>
      <c r="LSO190" s="54"/>
      <c r="LSP190" s="54"/>
      <c r="LSQ190" s="54"/>
      <c r="LSR190" s="54"/>
      <c r="LSS190" s="54"/>
      <c r="LST190" s="54"/>
      <c r="LSU190" s="54"/>
      <c r="LSV190" s="54"/>
      <c r="LSW190" s="54"/>
      <c r="LSX190" s="54"/>
      <c r="LSY190" s="54"/>
      <c r="LSZ190" s="54"/>
      <c r="LTA190" s="54"/>
      <c r="LTB190" s="54"/>
      <c r="LTC190" s="54"/>
      <c r="LTD190" s="54"/>
      <c r="LTE190" s="54"/>
      <c r="LTF190" s="54"/>
      <c r="LTG190" s="54"/>
      <c r="LTH190" s="54"/>
      <c r="LTI190" s="54"/>
      <c r="LTJ190" s="54"/>
      <c r="LTK190" s="54"/>
      <c r="LTL190" s="54"/>
      <c r="LTM190" s="54"/>
      <c r="LTN190" s="54"/>
      <c r="LTO190" s="54"/>
      <c r="LTP190" s="54"/>
      <c r="LTQ190" s="54"/>
      <c r="LTR190" s="54"/>
      <c r="LTS190" s="54"/>
      <c r="LTT190" s="54"/>
      <c r="LTU190" s="54"/>
      <c r="LTV190" s="54"/>
      <c r="LTW190" s="54"/>
      <c r="LTX190" s="54"/>
      <c r="LTY190" s="54"/>
      <c r="LTZ190" s="54"/>
      <c r="LUA190" s="54"/>
      <c r="LUB190" s="54"/>
      <c r="LUC190" s="54"/>
      <c r="LUD190" s="54"/>
      <c r="LUE190" s="54"/>
      <c r="LUF190" s="54"/>
      <c r="LUG190" s="54"/>
      <c r="LUH190" s="54"/>
      <c r="LUI190" s="54"/>
      <c r="LUJ190" s="54"/>
      <c r="LUK190" s="54"/>
      <c r="LUL190" s="54"/>
      <c r="LUM190" s="54"/>
      <c r="LUN190" s="54"/>
      <c r="LUO190" s="54"/>
      <c r="LUP190" s="54"/>
      <c r="LUQ190" s="54"/>
      <c r="LUR190" s="54"/>
      <c r="LUS190" s="54"/>
      <c r="LUT190" s="54"/>
      <c r="LUU190" s="54"/>
      <c r="LUV190" s="54"/>
      <c r="LUW190" s="54"/>
      <c r="LUX190" s="54"/>
      <c r="LUY190" s="54"/>
      <c r="LUZ190" s="54"/>
      <c r="LVA190" s="54"/>
      <c r="LVB190" s="54"/>
      <c r="LVC190" s="54"/>
      <c r="LVD190" s="54"/>
      <c r="LVE190" s="54"/>
      <c r="LVF190" s="54"/>
      <c r="LVG190" s="54"/>
      <c r="LVH190" s="54"/>
      <c r="LVI190" s="54"/>
      <c r="LVJ190" s="54"/>
      <c r="LVK190" s="54"/>
      <c r="LVL190" s="54"/>
      <c r="LVM190" s="54"/>
      <c r="LVN190" s="54"/>
      <c r="LVO190" s="54"/>
      <c r="LVP190" s="54"/>
      <c r="LVQ190" s="54"/>
      <c r="LVR190" s="54"/>
      <c r="LVS190" s="54"/>
      <c r="LVT190" s="54"/>
      <c r="LVU190" s="54"/>
      <c r="LVV190" s="54"/>
      <c r="LVW190" s="54"/>
      <c r="LVX190" s="54"/>
      <c r="LVY190" s="54"/>
      <c r="LVZ190" s="54"/>
      <c r="LWA190" s="54"/>
      <c r="LWB190" s="54"/>
      <c r="LWC190" s="54"/>
      <c r="LWD190" s="54"/>
      <c r="LWE190" s="54"/>
      <c r="LWF190" s="54"/>
      <c r="LWG190" s="54"/>
      <c r="LWH190" s="54"/>
      <c r="LWI190" s="54"/>
      <c r="LWJ190" s="54"/>
      <c r="LWK190" s="54"/>
      <c r="LWL190" s="54"/>
      <c r="LWM190" s="54"/>
      <c r="LWN190" s="54"/>
      <c r="LWO190" s="54"/>
      <c r="LWP190" s="54"/>
      <c r="LWQ190" s="54"/>
      <c r="LWR190" s="54"/>
      <c r="LWS190" s="54"/>
      <c r="LWT190" s="54"/>
      <c r="LWU190" s="54"/>
      <c r="LWV190" s="54"/>
      <c r="LWW190" s="54"/>
      <c r="LWX190" s="54"/>
      <c r="LWY190" s="54"/>
      <c r="LWZ190" s="54"/>
      <c r="LXA190" s="54"/>
      <c r="LXB190" s="54"/>
      <c r="LXC190" s="54"/>
      <c r="LXD190" s="54"/>
      <c r="LXE190" s="54"/>
      <c r="LXF190" s="54"/>
      <c r="LXG190" s="54"/>
      <c r="LXH190" s="54"/>
      <c r="LXI190" s="54"/>
      <c r="LXJ190" s="54"/>
      <c r="LXK190" s="54"/>
      <c r="LXL190" s="54"/>
      <c r="LXM190" s="54"/>
      <c r="LXN190" s="54"/>
      <c r="LXO190" s="54"/>
      <c r="LXP190" s="54"/>
      <c r="LXQ190" s="54"/>
      <c r="LXR190" s="54"/>
      <c r="LXS190" s="54"/>
      <c r="LXT190" s="54"/>
      <c r="LXU190" s="54"/>
      <c r="LXV190" s="54"/>
      <c r="LXW190" s="54"/>
      <c r="LXX190" s="54"/>
      <c r="LXY190" s="54"/>
      <c r="LXZ190" s="54"/>
      <c r="LYA190" s="54"/>
      <c r="LYB190" s="54"/>
      <c r="LYC190" s="54"/>
      <c r="LYD190" s="54"/>
      <c r="LYE190" s="54"/>
      <c r="LYF190" s="54"/>
      <c r="LYG190" s="54"/>
      <c r="LYH190" s="54"/>
      <c r="LYI190" s="54"/>
      <c r="LYJ190" s="54"/>
      <c r="LYK190" s="54"/>
      <c r="LYL190" s="54"/>
      <c r="LYM190" s="54"/>
      <c r="LYN190" s="54"/>
      <c r="LYO190" s="54"/>
      <c r="LYP190" s="54"/>
      <c r="LYQ190" s="54"/>
      <c r="LYR190" s="54"/>
      <c r="LYS190" s="54"/>
      <c r="LYT190" s="54"/>
      <c r="LYU190" s="54"/>
      <c r="LYV190" s="54"/>
      <c r="LYW190" s="54"/>
      <c r="LYX190" s="54"/>
      <c r="LYY190" s="54"/>
      <c r="LYZ190" s="54"/>
      <c r="LZA190" s="54"/>
      <c r="LZB190" s="54"/>
      <c r="LZC190" s="54"/>
      <c r="LZD190" s="54"/>
      <c r="LZE190" s="54"/>
      <c r="LZF190" s="54"/>
      <c r="LZG190" s="54"/>
      <c r="LZH190" s="54"/>
      <c r="LZI190" s="54"/>
      <c r="LZJ190" s="54"/>
      <c r="LZK190" s="54"/>
      <c r="LZL190" s="54"/>
      <c r="LZM190" s="54"/>
      <c r="LZN190" s="54"/>
      <c r="LZO190" s="54"/>
      <c r="LZP190" s="54"/>
      <c r="LZQ190" s="54"/>
      <c r="LZR190" s="54"/>
      <c r="LZS190" s="54"/>
      <c r="LZT190" s="54"/>
      <c r="LZU190" s="54"/>
      <c r="LZV190" s="54"/>
      <c r="LZW190" s="54"/>
      <c r="LZX190" s="54"/>
      <c r="LZY190" s="54"/>
      <c r="LZZ190" s="54"/>
      <c r="MAA190" s="54"/>
      <c r="MAB190" s="54"/>
      <c r="MAC190" s="54"/>
      <c r="MAD190" s="54"/>
      <c r="MAE190" s="54"/>
      <c r="MAF190" s="54"/>
      <c r="MAG190" s="54"/>
      <c r="MAH190" s="54"/>
      <c r="MAI190" s="54"/>
      <c r="MAJ190" s="54"/>
      <c r="MAK190" s="54"/>
      <c r="MAL190" s="54"/>
      <c r="MAM190" s="54"/>
      <c r="MAN190" s="54"/>
      <c r="MAO190" s="54"/>
      <c r="MAP190" s="54"/>
      <c r="MAQ190" s="54"/>
      <c r="MAR190" s="54"/>
      <c r="MAS190" s="54"/>
      <c r="MAT190" s="54"/>
      <c r="MAU190" s="54"/>
      <c r="MAV190" s="54"/>
      <c r="MAW190" s="54"/>
      <c r="MAX190" s="54"/>
      <c r="MAY190" s="54"/>
      <c r="MAZ190" s="54"/>
      <c r="MBA190" s="54"/>
      <c r="MBB190" s="54"/>
      <c r="MBC190" s="54"/>
      <c r="MBD190" s="54"/>
      <c r="MBE190" s="54"/>
      <c r="MBF190" s="54"/>
      <c r="MBG190" s="54"/>
      <c r="MBH190" s="54"/>
      <c r="MBI190" s="54"/>
      <c r="MBJ190" s="54"/>
      <c r="MBK190" s="54"/>
      <c r="MBL190" s="54"/>
      <c r="MBM190" s="54"/>
      <c r="MBN190" s="54"/>
      <c r="MBO190" s="54"/>
      <c r="MBP190" s="54"/>
      <c r="MBQ190" s="54"/>
      <c r="MBR190" s="54"/>
      <c r="MBS190" s="54"/>
      <c r="MBT190" s="54"/>
      <c r="MBU190" s="54"/>
      <c r="MBV190" s="54"/>
      <c r="MBW190" s="54"/>
      <c r="MBX190" s="54"/>
      <c r="MBY190" s="54"/>
      <c r="MBZ190" s="54"/>
      <c r="MCA190" s="54"/>
      <c r="MCB190" s="54"/>
      <c r="MCC190" s="54"/>
      <c r="MCD190" s="54"/>
      <c r="MCE190" s="54"/>
      <c r="MCF190" s="54"/>
      <c r="MCG190" s="54"/>
      <c r="MCH190" s="54"/>
      <c r="MCI190" s="54"/>
      <c r="MCJ190" s="54"/>
      <c r="MCK190" s="54"/>
      <c r="MCL190" s="54"/>
      <c r="MCM190" s="54"/>
      <c r="MCN190" s="54"/>
      <c r="MCO190" s="54"/>
      <c r="MCP190" s="54"/>
      <c r="MCQ190" s="54"/>
      <c r="MCR190" s="54"/>
      <c r="MCS190" s="54"/>
      <c r="MCT190" s="54"/>
      <c r="MCU190" s="54"/>
      <c r="MCV190" s="54"/>
      <c r="MCW190" s="54"/>
      <c r="MCX190" s="54"/>
      <c r="MCY190" s="54"/>
      <c r="MCZ190" s="54"/>
      <c r="MDA190" s="54"/>
      <c r="MDB190" s="54"/>
      <c r="MDC190" s="54"/>
      <c r="MDD190" s="54"/>
      <c r="MDE190" s="54"/>
      <c r="MDF190" s="54"/>
      <c r="MDG190" s="54"/>
      <c r="MDH190" s="54"/>
      <c r="MDI190" s="54"/>
      <c r="MDJ190" s="54"/>
      <c r="MDK190" s="54"/>
      <c r="MDL190" s="54"/>
      <c r="MDM190" s="54"/>
      <c r="MDN190" s="54"/>
      <c r="MDO190" s="54"/>
      <c r="MDP190" s="54"/>
      <c r="MDQ190" s="54"/>
      <c r="MDR190" s="54"/>
      <c r="MDS190" s="54"/>
      <c r="MDT190" s="54"/>
      <c r="MDU190" s="54"/>
      <c r="MDV190" s="54"/>
      <c r="MDW190" s="54"/>
      <c r="MDX190" s="54"/>
      <c r="MDY190" s="54"/>
      <c r="MDZ190" s="54"/>
      <c r="MEA190" s="54"/>
      <c r="MEB190" s="54"/>
      <c r="MEC190" s="54"/>
      <c r="MED190" s="54"/>
      <c r="MEE190" s="54"/>
      <c r="MEF190" s="54"/>
      <c r="MEG190" s="54"/>
      <c r="MEH190" s="54"/>
      <c r="MEI190" s="54"/>
      <c r="MEJ190" s="54"/>
      <c r="MEK190" s="54"/>
      <c r="MEL190" s="54"/>
      <c r="MEM190" s="54"/>
      <c r="MEN190" s="54"/>
      <c r="MEO190" s="54"/>
      <c r="MEP190" s="54"/>
      <c r="MEQ190" s="54"/>
      <c r="MER190" s="54"/>
      <c r="MES190" s="54"/>
      <c r="MET190" s="54"/>
      <c r="MEU190" s="54"/>
      <c r="MEV190" s="54"/>
      <c r="MEW190" s="54"/>
      <c r="MEX190" s="54"/>
      <c r="MEY190" s="54"/>
      <c r="MEZ190" s="54"/>
      <c r="MFA190" s="54"/>
      <c r="MFB190" s="54"/>
      <c r="MFC190" s="54"/>
      <c r="MFD190" s="54"/>
      <c r="MFE190" s="54"/>
      <c r="MFF190" s="54"/>
      <c r="MFG190" s="54"/>
      <c r="MFH190" s="54"/>
      <c r="MFI190" s="54"/>
      <c r="MFJ190" s="54"/>
      <c r="MFK190" s="54"/>
      <c r="MFL190" s="54"/>
      <c r="MFM190" s="54"/>
      <c r="MFN190" s="54"/>
      <c r="MFO190" s="54"/>
      <c r="MFP190" s="54"/>
      <c r="MFQ190" s="54"/>
      <c r="MFR190" s="54"/>
      <c r="MFS190" s="54"/>
      <c r="MFT190" s="54"/>
      <c r="MFU190" s="54"/>
      <c r="MFV190" s="54"/>
      <c r="MFW190" s="54"/>
      <c r="MFX190" s="54"/>
      <c r="MFY190" s="54"/>
      <c r="MFZ190" s="54"/>
      <c r="MGA190" s="54"/>
      <c r="MGB190" s="54"/>
      <c r="MGC190" s="54"/>
      <c r="MGD190" s="54"/>
      <c r="MGE190" s="54"/>
      <c r="MGF190" s="54"/>
      <c r="MGG190" s="54"/>
      <c r="MGH190" s="54"/>
      <c r="MGI190" s="54"/>
      <c r="MGJ190" s="54"/>
      <c r="MGK190" s="54"/>
      <c r="MGL190" s="54"/>
      <c r="MGM190" s="54"/>
      <c r="MGN190" s="54"/>
      <c r="MGO190" s="54"/>
      <c r="MGP190" s="54"/>
      <c r="MGQ190" s="54"/>
      <c r="MGR190" s="54"/>
      <c r="MGS190" s="54"/>
      <c r="MGT190" s="54"/>
      <c r="MGU190" s="54"/>
      <c r="MGV190" s="54"/>
      <c r="MGW190" s="54"/>
      <c r="MGX190" s="54"/>
      <c r="MGY190" s="54"/>
      <c r="MGZ190" s="54"/>
      <c r="MHA190" s="54"/>
      <c r="MHB190" s="54"/>
      <c r="MHC190" s="54"/>
      <c r="MHD190" s="54"/>
      <c r="MHE190" s="54"/>
      <c r="MHF190" s="54"/>
      <c r="MHG190" s="54"/>
      <c r="MHH190" s="54"/>
      <c r="MHI190" s="54"/>
      <c r="MHJ190" s="54"/>
      <c r="MHK190" s="54"/>
      <c r="MHL190" s="54"/>
      <c r="MHM190" s="54"/>
      <c r="MHN190" s="54"/>
      <c r="MHO190" s="54"/>
      <c r="MHP190" s="54"/>
      <c r="MHQ190" s="54"/>
      <c r="MHR190" s="54"/>
      <c r="MHS190" s="54"/>
      <c r="MHT190" s="54"/>
      <c r="MHU190" s="54"/>
      <c r="MHV190" s="54"/>
      <c r="MHW190" s="54"/>
      <c r="MHX190" s="54"/>
      <c r="MHY190" s="54"/>
      <c r="MHZ190" s="54"/>
      <c r="MIA190" s="54"/>
      <c r="MIB190" s="54"/>
      <c r="MIC190" s="54"/>
      <c r="MID190" s="54"/>
      <c r="MIE190" s="54"/>
      <c r="MIF190" s="54"/>
      <c r="MIG190" s="54"/>
      <c r="MIH190" s="54"/>
      <c r="MII190" s="54"/>
      <c r="MIJ190" s="54"/>
      <c r="MIK190" s="54"/>
      <c r="MIL190" s="54"/>
      <c r="MIM190" s="54"/>
      <c r="MIN190" s="54"/>
      <c r="MIO190" s="54"/>
      <c r="MIP190" s="54"/>
      <c r="MIQ190" s="54"/>
      <c r="MIR190" s="54"/>
      <c r="MIS190" s="54"/>
      <c r="MIT190" s="54"/>
      <c r="MIU190" s="54"/>
      <c r="MIV190" s="54"/>
      <c r="MIW190" s="54"/>
      <c r="MIX190" s="54"/>
      <c r="MIY190" s="54"/>
      <c r="MIZ190" s="54"/>
      <c r="MJA190" s="54"/>
      <c r="MJB190" s="54"/>
      <c r="MJC190" s="54"/>
      <c r="MJD190" s="54"/>
      <c r="MJE190" s="54"/>
      <c r="MJF190" s="54"/>
      <c r="MJG190" s="54"/>
      <c r="MJH190" s="54"/>
      <c r="MJI190" s="54"/>
      <c r="MJJ190" s="54"/>
      <c r="MJK190" s="54"/>
      <c r="MJL190" s="54"/>
      <c r="MJM190" s="54"/>
      <c r="MJN190" s="54"/>
      <c r="MJO190" s="54"/>
      <c r="MJP190" s="54"/>
      <c r="MJQ190" s="54"/>
      <c r="MJR190" s="54"/>
      <c r="MJS190" s="54"/>
      <c r="MJT190" s="54"/>
      <c r="MJU190" s="54"/>
      <c r="MJV190" s="54"/>
      <c r="MJW190" s="54"/>
      <c r="MJX190" s="54"/>
      <c r="MJY190" s="54"/>
      <c r="MJZ190" s="54"/>
      <c r="MKA190" s="54"/>
      <c r="MKB190" s="54"/>
      <c r="MKC190" s="54"/>
      <c r="MKD190" s="54"/>
      <c r="MKE190" s="54"/>
      <c r="MKF190" s="54"/>
      <c r="MKG190" s="54"/>
      <c r="MKH190" s="54"/>
      <c r="MKI190" s="54"/>
      <c r="MKJ190" s="54"/>
      <c r="MKK190" s="54"/>
      <c r="MKL190" s="54"/>
      <c r="MKM190" s="54"/>
      <c r="MKN190" s="54"/>
      <c r="MKO190" s="54"/>
      <c r="MKP190" s="54"/>
      <c r="MKQ190" s="54"/>
      <c r="MKR190" s="54"/>
      <c r="MKS190" s="54"/>
      <c r="MKT190" s="54"/>
      <c r="MKU190" s="54"/>
      <c r="MKV190" s="54"/>
      <c r="MKW190" s="54"/>
      <c r="MKX190" s="54"/>
      <c r="MKY190" s="54"/>
      <c r="MKZ190" s="54"/>
      <c r="MLA190" s="54"/>
      <c r="MLB190" s="54"/>
      <c r="MLC190" s="54"/>
      <c r="MLD190" s="54"/>
      <c r="MLE190" s="54"/>
      <c r="MLF190" s="54"/>
      <c r="MLG190" s="54"/>
      <c r="MLH190" s="54"/>
      <c r="MLI190" s="54"/>
      <c r="MLJ190" s="54"/>
      <c r="MLK190" s="54"/>
      <c r="MLL190" s="54"/>
      <c r="MLM190" s="54"/>
      <c r="MLN190" s="54"/>
      <c r="MLO190" s="54"/>
      <c r="MLP190" s="54"/>
      <c r="MLQ190" s="54"/>
      <c r="MLR190" s="54"/>
      <c r="MLS190" s="54"/>
      <c r="MLT190" s="54"/>
      <c r="MLU190" s="54"/>
      <c r="MLV190" s="54"/>
      <c r="MLW190" s="54"/>
      <c r="MLX190" s="54"/>
      <c r="MLY190" s="54"/>
      <c r="MLZ190" s="54"/>
      <c r="MMA190" s="54"/>
      <c r="MMB190" s="54"/>
      <c r="MMC190" s="54"/>
      <c r="MMD190" s="54"/>
      <c r="MME190" s="54"/>
      <c r="MMF190" s="54"/>
      <c r="MMG190" s="54"/>
      <c r="MMH190" s="54"/>
      <c r="MMI190" s="54"/>
      <c r="MMJ190" s="54"/>
      <c r="MMK190" s="54"/>
      <c r="MML190" s="54"/>
      <c r="MMM190" s="54"/>
      <c r="MMN190" s="54"/>
      <c r="MMO190" s="54"/>
      <c r="MMP190" s="54"/>
      <c r="MMQ190" s="54"/>
      <c r="MMR190" s="54"/>
      <c r="MMS190" s="54"/>
      <c r="MMT190" s="54"/>
      <c r="MMU190" s="54"/>
      <c r="MMV190" s="54"/>
      <c r="MMW190" s="54"/>
      <c r="MMX190" s="54"/>
      <c r="MMY190" s="54"/>
      <c r="MMZ190" s="54"/>
      <c r="MNA190" s="54"/>
      <c r="MNB190" s="54"/>
      <c r="MNC190" s="54"/>
      <c r="MND190" s="54"/>
      <c r="MNE190" s="54"/>
      <c r="MNF190" s="54"/>
      <c r="MNG190" s="54"/>
      <c r="MNH190" s="54"/>
      <c r="MNI190" s="54"/>
      <c r="MNJ190" s="54"/>
      <c r="MNK190" s="54"/>
      <c r="MNL190" s="54"/>
      <c r="MNM190" s="54"/>
      <c r="MNN190" s="54"/>
      <c r="MNO190" s="54"/>
      <c r="MNP190" s="54"/>
      <c r="MNQ190" s="54"/>
      <c r="MNR190" s="54"/>
      <c r="MNS190" s="54"/>
      <c r="MNT190" s="54"/>
      <c r="MNU190" s="54"/>
      <c r="MNV190" s="54"/>
      <c r="MNW190" s="54"/>
      <c r="MNX190" s="54"/>
      <c r="MNY190" s="54"/>
      <c r="MNZ190" s="54"/>
      <c r="MOA190" s="54"/>
      <c r="MOB190" s="54"/>
      <c r="MOC190" s="54"/>
      <c r="MOD190" s="54"/>
      <c r="MOE190" s="54"/>
      <c r="MOF190" s="54"/>
      <c r="MOG190" s="54"/>
      <c r="MOH190" s="54"/>
      <c r="MOI190" s="54"/>
      <c r="MOJ190" s="54"/>
      <c r="MOK190" s="54"/>
      <c r="MOL190" s="54"/>
      <c r="MOM190" s="54"/>
      <c r="MON190" s="54"/>
      <c r="MOO190" s="54"/>
      <c r="MOP190" s="54"/>
      <c r="MOQ190" s="54"/>
      <c r="MOR190" s="54"/>
      <c r="MOS190" s="54"/>
      <c r="MOT190" s="54"/>
      <c r="MOU190" s="54"/>
      <c r="MOV190" s="54"/>
      <c r="MOW190" s="54"/>
      <c r="MOX190" s="54"/>
      <c r="MOY190" s="54"/>
      <c r="MOZ190" s="54"/>
      <c r="MPA190" s="54"/>
      <c r="MPB190" s="54"/>
      <c r="MPC190" s="54"/>
      <c r="MPD190" s="54"/>
      <c r="MPE190" s="54"/>
      <c r="MPF190" s="54"/>
      <c r="MPG190" s="54"/>
      <c r="MPH190" s="54"/>
      <c r="MPI190" s="54"/>
      <c r="MPJ190" s="54"/>
      <c r="MPK190" s="54"/>
      <c r="MPL190" s="54"/>
      <c r="MPM190" s="54"/>
      <c r="MPN190" s="54"/>
      <c r="MPO190" s="54"/>
      <c r="MPP190" s="54"/>
      <c r="MPQ190" s="54"/>
      <c r="MPR190" s="54"/>
      <c r="MPS190" s="54"/>
      <c r="MPT190" s="54"/>
      <c r="MPU190" s="54"/>
      <c r="MPV190" s="54"/>
      <c r="MPW190" s="54"/>
      <c r="MPX190" s="54"/>
      <c r="MPY190" s="54"/>
      <c r="MPZ190" s="54"/>
      <c r="MQA190" s="54"/>
      <c r="MQB190" s="54"/>
      <c r="MQC190" s="54"/>
      <c r="MQD190" s="54"/>
      <c r="MQE190" s="54"/>
      <c r="MQF190" s="54"/>
      <c r="MQG190" s="54"/>
      <c r="MQH190" s="54"/>
      <c r="MQI190" s="54"/>
      <c r="MQJ190" s="54"/>
      <c r="MQK190" s="54"/>
      <c r="MQL190" s="54"/>
      <c r="MQM190" s="54"/>
      <c r="MQN190" s="54"/>
      <c r="MQO190" s="54"/>
      <c r="MQP190" s="54"/>
      <c r="MQQ190" s="54"/>
      <c r="MQR190" s="54"/>
      <c r="MQS190" s="54"/>
      <c r="MQT190" s="54"/>
      <c r="MQU190" s="54"/>
      <c r="MQV190" s="54"/>
      <c r="MQW190" s="54"/>
      <c r="MQX190" s="54"/>
      <c r="MQY190" s="54"/>
      <c r="MQZ190" s="54"/>
      <c r="MRA190" s="54"/>
      <c r="MRB190" s="54"/>
      <c r="MRC190" s="54"/>
      <c r="MRD190" s="54"/>
      <c r="MRE190" s="54"/>
      <c r="MRF190" s="54"/>
      <c r="MRG190" s="54"/>
      <c r="MRH190" s="54"/>
      <c r="MRI190" s="54"/>
      <c r="MRJ190" s="54"/>
      <c r="MRK190" s="54"/>
      <c r="MRL190" s="54"/>
      <c r="MRM190" s="54"/>
      <c r="MRN190" s="54"/>
      <c r="MRO190" s="54"/>
      <c r="MRP190" s="54"/>
      <c r="MRQ190" s="54"/>
      <c r="MRR190" s="54"/>
      <c r="MRS190" s="54"/>
      <c r="MRT190" s="54"/>
      <c r="MRU190" s="54"/>
      <c r="MRV190" s="54"/>
      <c r="MRW190" s="54"/>
      <c r="MRX190" s="54"/>
      <c r="MRY190" s="54"/>
      <c r="MRZ190" s="54"/>
      <c r="MSA190" s="54"/>
      <c r="MSB190" s="54"/>
      <c r="MSC190" s="54"/>
      <c r="MSD190" s="54"/>
      <c r="MSE190" s="54"/>
      <c r="MSF190" s="54"/>
      <c r="MSG190" s="54"/>
      <c r="MSH190" s="54"/>
      <c r="MSI190" s="54"/>
      <c r="MSJ190" s="54"/>
      <c r="MSK190" s="54"/>
      <c r="MSL190" s="54"/>
      <c r="MSM190" s="54"/>
      <c r="MSN190" s="54"/>
      <c r="MSO190" s="54"/>
      <c r="MSP190" s="54"/>
      <c r="MSQ190" s="54"/>
      <c r="MSR190" s="54"/>
      <c r="MSS190" s="54"/>
      <c r="MST190" s="54"/>
      <c r="MSU190" s="54"/>
      <c r="MSV190" s="54"/>
      <c r="MSW190" s="54"/>
      <c r="MSX190" s="54"/>
      <c r="MSY190" s="54"/>
      <c r="MSZ190" s="54"/>
      <c r="MTA190" s="54"/>
      <c r="MTB190" s="54"/>
      <c r="MTC190" s="54"/>
      <c r="MTD190" s="54"/>
      <c r="MTE190" s="54"/>
      <c r="MTF190" s="54"/>
      <c r="MTG190" s="54"/>
      <c r="MTH190" s="54"/>
      <c r="MTI190" s="54"/>
      <c r="MTJ190" s="54"/>
      <c r="MTK190" s="54"/>
      <c r="MTL190" s="54"/>
      <c r="MTM190" s="54"/>
      <c r="MTN190" s="54"/>
      <c r="MTO190" s="54"/>
      <c r="MTP190" s="54"/>
      <c r="MTQ190" s="54"/>
      <c r="MTR190" s="54"/>
      <c r="MTS190" s="54"/>
      <c r="MTT190" s="54"/>
      <c r="MTU190" s="54"/>
      <c r="MTV190" s="54"/>
      <c r="MTW190" s="54"/>
      <c r="MTX190" s="54"/>
      <c r="MTY190" s="54"/>
      <c r="MTZ190" s="54"/>
      <c r="MUA190" s="54"/>
      <c r="MUB190" s="54"/>
      <c r="MUC190" s="54"/>
      <c r="MUD190" s="54"/>
      <c r="MUE190" s="54"/>
      <c r="MUF190" s="54"/>
      <c r="MUG190" s="54"/>
      <c r="MUH190" s="54"/>
      <c r="MUI190" s="54"/>
      <c r="MUJ190" s="54"/>
      <c r="MUK190" s="54"/>
      <c r="MUL190" s="54"/>
      <c r="MUM190" s="54"/>
      <c r="MUN190" s="54"/>
      <c r="MUO190" s="54"/>
      <c r="MUP190" s="54"/>
      <c r="MUQ190" s="54"/>
      <c r="MUR190" s="54"/>
      <c r="MUS190" s="54"/>
      <c r="MUT190" s="54"/>
      <c r="MUU190" s="54"/>
      <c r="MUV190" s="54"/>
      <c r="MUW190" s="54"/>
      <c r="MUX190" s="54"/>
      <c r="MUY190" s="54"/>
      <c r="MUZ190" s="54"/>
      <c r="MVA190" s="54"/>
      <c r="MVB190" s="54"/>
      <c r="MVC190" s="54"/>
      <c r="MVD190" s="54"/>
      <c r="MVE190" s="54"/>
      <c r="MVF190" s="54"/>
      <c r="MVG190" s="54"/>
      <c r="MVH190" s="54"/>
      <c r="MVI190" s="54"/>
      <c r="MVJ190" s="54"/>
      <c r="MVK190" s="54"/>
      <c r="MVL190" s="54"/>
      <c r="MVM190" s="54"/>
      <c r="MVN190" s="54"/>
      <c r="MVO190" s="54"/>
      <c r="MVP190" s="54"/>
      <c r="MVQ190" s="54"/>
      <c r="MVR190" s="54"/>
      <c r="MVS190" s="54"/>
      <c r="MVT190" s="54"/>
      <c r="MVU190" s="54"/>
      <c r="MVV190" s="54"/>
      <c r="MVW190" s="54"/>
      <c r="MVX190" s="54"/>
      <c r="MVY190" s="54"/>
      <c r="MVZ190" s="54"/>
      <c r="MWA190" s="54"/>
      <c r="MWB190" s="54"/>
      <c r="MWC190" s="54"/>
      <c r="MWD190" s="54"/>
      <c r="MWE190" s="54"/>
      <c r="MWF190" s="54"/>
      <c r="MWG190" s="54"/>
      <c r="MWH190" s="54"/>
      <c r="MWI190" s="54"/>
      <c r="MWJ190" s="54"/>
      <c r="MWK190" s="54"/>
      <c r="MWL190" s="54"/>
      <c r="MWM190" s="54"/>
      <c r="MWN190" s="54"/>
      <c r="MWO190" s="54"/>
      <c r="MWP190" s="54"/>
      <c r="MWQ190" s="54"/>
      <c r="MWR190" s="54"/>
      <c r="MWS190" s="54"/>
      <c r="MWT190" s="54"/>
      <c r="MWU190" s="54"/>
      <c r="MWV190" s="54"/>
      <c r="MWW190" s="54"/>
      <c r="MWX190" s="54"/>
      <c r="MWY190" s="54"/>
      <c r="MWZ190" s="54"/>
      <c r="MXA190" s="54"/>
      <c r="MXB190" s="54"/>
      <c r="MXC190" s="54"/>
      <c r="MXD190" s="54"/>
      <c r="MXE190" s="54"/>
      <c r="MXF190" s="54"/>
      <c r="MXG190" s="54"/>
      <c r="MXH190" s="54"/>
      <c r="MXI190" s="54"/>
      <c r="MXJ190" s="54"/>
      <c r="MXK190" s="54"/>
      <c r="MXL190" s="54"/>
      <c r="MXM190" s="54"/>
      <c r="MXN190" s="54"/>
      <c r="MXO190" s="54"/>
      <c r="MXP190" s="54"/>
      <c r="MXQ190" s="54"/>
      <c r="MXR190" s="54"/>
      <c r="MXS190" s="54"/>
      <c r="MXT190" s="54"/>
      <c r="MXU190" s="54"/>
      <c r="MXV190" s="54"/>
      <c r="MXW190" s="54"/>
      <c r="MXX190" s="54"/>
      <c r="MXY190" s="54"/>
      <c r="MXZ190" s="54"/>
      <c r="MYA190" s="54"/>
      <c r="MYB190" s="54"/>
      <c r="MYC190" s="54"/>
      <c r="MYD190" s="54"/>
      <c r="MYE190" s="54"/>
      <c r="MYF190" s="54"/>
      <c r="MYG190" s="54"/>
      <c r="MYH190" s="54"/>
      <c r="MYI190" s="54"/>
      <c r="MYJ190" s="54"/>
      <c r="MYK190" s="54"/>
      <c r="MYL190" s="54"/>
      <c r="MYM190" s="54"/>
      <c r="MYN190" s="54"/>
      <c r="MYO190" s="54"/>
      <c r="MYP190" s="54"/>
      <c r="MYQ190" s="54"/>
      <c r="MYR190" s="54"/>
      <c r="MYS190" s="54"/>
      <c r="MYT190" s="54"/>
      <c r="MYU190" s="54"/>
      <c r="MYV190" s="54"/>
      <c r="MYW190" s="54"/>
      <c r="MYX190" s="54"/>
      <c r="MYY190" s="54"/>
      <c r="MYZ190" s="54"/>
      <c r="MZA190" s="54"/>
      <c r="MZB190" s="54"/>
      <c r="MZC190" s="54"/>
      <c r="MZD190" s="54"/>
      <c r="MZE190" s="54"/>
      <c r="MZF190" s="54"/>
      <c r="MZG190" s="54"/>
      <c r="MZH190" s="54"/>
      <c r="MZI190" s="54"/>
      <c r="MZJ190" s="54"/>
      <c r="MZK190" s="54"/>
      <c r="MZL190" s="54"/>
      <c r="MZM190" s="54"/>
      <c r="MZN190" s="54"/>
      <c r="MZO190" s="54"/>
      <c r="MZP190" s="54"/>
      <c r="MZQ190" s="54"/>
      <c r="MZR190" s="54"/>
      <c r="MZS190" s="54"/>
      <c r="MZT190" s="54"/>
      <c r="MZU190" s="54"/>
      <c r="MZV190" s="54"/>
      <c r="MZW190" s="54"/>
      <c r="MZX190" s="54"/>
      <c r="MZY190" s="54"/>
      <c r="MZZ190" s="54"/>
      <c r="NAA190" s="54"/>
      <c r="NAB190" s="54"/>
      <c r="NAC190" s="54"/>
      <c r="NAD190" s="54"/>
      <c r="NAE190" s="54"/>
      <c r="NAF190" s="54"/>
      <c r="NAG190" s="54"/>
      <c r="NAH190" s="54"/>
      <c r="NAI190" s="54"/>
      <c r="NAJ190" s="54"/>
      <c r="NAK190" s="54"/>
      <c r="NAL190" s="54"/>
      <c r="NAM190" s="54"/>
      <c r="NAN190" s="54"/>
      <c r="NAO190" s="54"/>
      <c r="NAP190" s="54"/>
      <c r="NAQ190" s="54"/>
      <c r="NAR190" s="54"/>
      <c r="NAS190" s="54"/>
      <c r="NAT190" s="54"/>
      <c r="NAU190" s="54"/>
      <c r="NAV190" s="54"/>
      <c r="NAW190" s="54"/>
      <c r="NAX190" s="54"/>
      <c r="NAY190" s="54"/>
      <c r="NAZ190" s="54"/>
      <c r="NBA190" s="54"/>
      <c r="NBB190" s="54"/>
      <c r="NBC190" s="54"/>
      <c r="NBD190" s="54"/>
      <c r="NBE190" s="54"/>
      <c r="NBF190" s="54"/>
      <c r="NBG190" s="54"/>
      <c r="NBH190" s="54"/>
      <c r="NBI190" s="54"/>
      <c r="NBJ190" s="54"/>
      <c r="NBK190" s="54"/>
      <c r="NBL190" s="54"/>
      <c r="NBM190" s="54"/>
      <c r="NBN190" s="54"/>
      <c r="NBO190" s="54"/>
      <c r="NBP190" s="54"/>
      <c r="NBQ190" s="54"/>
      <c r="NBR190" s="54"/>
      <c r="NBS190" s="54"/>
      <c r="NBT190" s="54"/>
      <c r="NBU190" s="54"/>
      <c r="NBV190" s="54"/>
      <c r="NBW190" s="54"/>
      <c r="NBX190" s="54"/>
      <c r="NBY190" s="54"/>
      <c r="NBZ190" s="54"/>
      <c r="NCA190" s="54"/>
      <c r="NCB190" s="54"/>
      <c r="NCC190" s="54"/>
      <c r="NCD190" s="54"/>
      <c r="NCE190" s="54"/>
      <c r="NCF190" s="54"/>
      <c r="NCG190" s="54"/>
      <c r="NCH190" s="54"/>
      <c r="NCI190" s="54"/>
      <c r="NCJ190" s="54"/>
      <c r="NCK190" s="54"/>
      <c r="NCL190" s="54"/>
      <c r="NCM190" s="54"/>
      <c r="NCN190" s="54"/>
      <c r="NCO190" s="54"/>
      <c r="NCP190" s="54"/>
      <c r="NCQ190" s="54"/>
      <c r="NCR190" s="54"/>
      <c r="NCS190" s="54"/>
      <c r="NCT190" s="54"/>
      <c r="NCU190" s="54"/>
      <c r="NCV190" s="54"/>
      <c r="NCW190" s="54"/>
      <c r="NCX190" s="54"/>
      <c r="NCY190" s="54"/>
      <c r="NCZ190" s="54"/>
      <c r="NDA190" s="54"/>
      <c r="NDB190" s="54"/>
      <c r="NDC190" s="54"/>
      <c r="NDD190" s="54"/>
      <c r="NDE190" s="54"/>
      <c r="NDF190" s="54"/>
      <c r="NDG190" s="54"/>
      <c r="NDH190" s="54"/>
      <c r="NDI190" s="54"/>
      <c r="NDJ190" s="54"/>
      <c r="NDK190" s="54"/>
      <c r="NDL190" s="54"/>
      <c r="NDM190" s="54"/>
      <c r="NDN190" s="54"/>
      <c r="NDO190" s="54"/>
      <c r="NDP190" s="54"/>
      <c r="NDQ190" s="54"/>
      <c r="NDR190" s="54"/>
      <c r="NDS190" s="54"/>
      <c r="NDT190" s="54"/>
      <c r="NDU190" s="54"/>
      <c r="NDV190" s="54"/>
      <c r="NDW190" s="54"/>
      <c r="NDX190" s="54"/>
      <c r="NDY190" s="54"/>
      <c r="NDZ190" s="54"/>
      <c r="NEA190" s="54"/>
      <c r="NEB190" s="54"/>
      <c r="NEC190" s="54"/>
      <c r="NED190" s="54"/>
      <c r="NEE190" s="54"/>
      <c r="NEF190" s="54"/>
      <c r="NEG190" s="54"/>
      <c r="NEH190" s="54"/>
      <c r="NEI190" s="54"/>
      <c r="NEJ190" s="54"/>
      <c r="NEK190" s="54"/>
      <c r="NEL190" s="54"/>
      <c r="NEM190" s="54"/>
      <c r="NEN190" s="54"/>
      <c r="NEO190" s="54"/>
      <c r="NEP190" s="54"/>
      <c r="NEQ190" s="54"/>
      <c r="NER190" s="54"/>
      <c r="NES190" s="54"/>
      <c r="NET190" s="54"/>
      <c r="NEU190" s="54"/>
      <c r="NEV190" s="54"/>
      <c r="NEW190" s="54"/>
      <c r="NEX190" s="54"/>
      <c r="NEY190" s="54"/>
      <c r="NEZ190" s="54"/>
      <c r="NFA190" s="54"/>
      <c r="NFB190" s="54"/>
      <c r="NFC190" s="54"/>
      <c r="NFD190" s="54"/>
      <c r="NFE190" s="54"/>
      <c r="NFF190" s="54"/>
      <c r="NFG190" s="54"/>
      <c r="NFH190" s="54"/>
      <c r="NFI190" s="54"/>
      <c r="NFJ190" s="54"/>
      <c r="NFK190" s="54"/>
      <c r="NFL190" s="54"/>
      <c r="NFM190" s="54"/>
      <c r="NFN190" s="54"/>
      <c r="NFO190" s="54"/>
      <c r="NFP190" s="54"/>
      <c r="NFQ190" s="54"/>
      <c r="NFR190" s="54"/>
      <c r="NFS190" s="54"/>
      <c r="NFT190" s="54"/>
      <c r="NFU190" s="54"/>
      <c r="NFV190" s="54"/>
      <c r="NFW190" s="54"/>
      <c r="NFX190" s="54"/>
      <c r="NFY190" s="54"/>
      <c r="NFZ190" s="54"/>
      <c r="NGA190" s="54"/>
      <c r="NGB190" s="54"/>
      <c r="NGC190" s="54"/>
      <c r="NGD190" s="54"/>
      <c r="NGE190" s="54"/>
      <c r="NGF190" s="54"/>
      <c r="NGG190" s="54"/>
      <c r="NGH190" s="54"/>
      <c r="NGI190" s="54"/>
      <c r="NGJ190" s="54"/>
      <c r="NGK190" s="54"/>
      <c r="NGL190" s="54"/>
      <c r="NGM190" s="54"/>
      <c r="NGN190" s="54"/>
      <c r="NGO190" s="54"/>
      <c r="NGP190" s="54"/>
      <c r="NGQ190" s="54"/>
      <c r="NGR190" s="54"/>
      <c r="NGS190" s="54"/>
      <c r="NGT190" s="54"/>
      <c r="NGU190" s="54"/>
      <c r="NGV190" s="54"/>
      <c r="NGW190" s="54"/>
      <c r="NGX190" s="54"/>
      <c r="NGY190" s="54"/>
      <c r="NGZ190" s="54"/>
      <c r="NHA190" s="54"/>
      <c r="NHB190" s="54"/>
      <c r="NHC190" s="54"/>
      <c r="NHD190" s="54"/>
      <c r="NHE190" s="54"/>
      <c r="NHF190" s="54"/>
      <c r="NHG190" s="54"/>
      <c r="NHH190" s="54"/>
      <c r="NHI190" s="54"/>
      <c r="NHJ190" s="54"/>
      <c r="NHK190" s="54"/>
      <c r="NHL190" s="54"/>
      <c r="NHM190" s="54"/>
      <c r="NHN190" s="54"/>
      <c r="NHO190" s="54"/>
      <c r="NHP190" s="54"/>
      <c r="NHQ190" s="54"/>
      <c r="NHR190" s="54"/>
      <c r="NHS190" s="54"/>
      <c r="NHT190" s="54"/>
      <c r="NHU190" s="54"/>
      <c r="NHV190" s="54"/>
      <c r="NHW190" s="54"/>
      <c r="NHX190" s="54"/>
      <c r="NHY190" s="54"/>
      <c r="NHZ190" s="54"/>
      <c r="NIA190" s="54"/>
      <c r="NIB190" s="54"/>
      <c r="NIC190" s="54"/>
      <c r="NID190" s="54"/>
      <c r="NIE190" s="54"/>
      <c r="NIF190" s="54"/>
      <c r="NIG190" s="54"/>
      <c r="NIH190" s="54"/>
      <c r="NII190" s="54"/>
      <c r="NIJ190" s="54"/>
      <c r="NIK190" s="54"/>
      <c r="NIL190" s="54"/>
      <c r="NIM190" s="54"/>
      <c r="NIN190" s="54"/>
      <c r="NIO190" s="54"/>
      <c r="NIP190" s="54"/>
      <c r="NIQ190" s="54"/>
      <c r="NIR190" s="54"/>
      <c r="NIS190" s="54"/>
      <c r="NIT190" s="54"/>
      <c r="NIU190" s="54"/>
      <c r="NIV190" s="54"/>
      <c r="NIW190" s="54"/>
      <c r="NIX190" s="54"/>
      <c r="NIY190" s="54"/>
      <c r="NIZ190" s="54"/>
      <c r="NJA190" s="54"/>
      <c r="NJB190" s="54"/>
      <c r="NJC190" s="54"/>
      <c r="NJD190" s="54"/>
      <c r="NJE190" s="54"/>
      <c r="NJF190" s="54"/>
      <c r="NJG190" s="54"/>
      <c r="NJH190" s="54"/>
      <c r="NJI190" s="54"/>
      <c r="NJJ190" s="54"/>
      <c r="NJK190" s="54"/>
      <c r="NJL190" s="54"/>
      <c r="NJM190" s="54"/>
      <c r="NJN190" s="54"/>
      <c r="NJO190" s="54"/>
      <c r="NJP190" s="54"/>
      <c r="NJQ190" s="54"/>
      <c r="NJR190" s="54"/>
      <c r="NJS190" s="54"/>
      <c r="NJT190" s="54"/>
      <c r="NJU190" s="54"/>
      <c r="NJV190" s="54"/>
      <c r="NJW190" s="54"/>
      <c r="NJX190" s="54"/>
      <c r="NJY190" s="54"/>
      <c r="NJZ190" s="54"/>
      <c r="NKA190" s="54"/>
      <c r="NKB190" s="54"/>
      <c r="NKC190" s="54"/>
      <c r="NKD190" s="54"/>
      <c r="NKE190" s="54"/>
      <c r="NKF190" s="54"/>
      <c r="NKG190" s="54"/>
      <c r="NKH190" s="54"/>
      <c r="NKI190" s="54"/>
      <c r="NKJ190" s="54"/>
      <c r="NKK190" s="54"/>
      <c r="NKL190" s="54"/>
      <c r="NKM190" s="54"/>
      <c r="NKN190" s="54"/>
      <c r="NKO190" s="54"/>
      <c r="NKP190" s="54"/>
      <c r="NKQ190" s="54"/>
      <c r="NKR190" s="54"/>
      <c r="NKS190" s="54"/>
      <c r="NKT190" s="54"/>
      <c r="NKU190" s="54"/>
      <c r="NKV190" s="54"/>
      <c r="NKW190" s="54"/>
      <c r="NKX190" s="54"/>
      <c r="NKY190" s="54"/>
      <c r="NKZ190" s="54"/>
      <c r="NLA190" s="54"/>
      <c r="NLB190" s="54"/>
      <c r="NLC190" s="54"/>
      <c r="NLD190" s="54"/>
      <c r="NLE190" s="54"/>
      <c r="NLF190" s="54"/>
      <c r="NLG190" s="54"/>
      <c r="NLH190" s="54"/>
      <c r="NLI190" s="54"/>
      <c r="NLJ190" s="54"/>
      <c r="NLK190" s="54"/>
      <c r="NLL190" s="54"/>
      <c r="NLM190" s="54"/>
      <c r="NLN190" s="54"/>
      <c r="NLO190" s="54"/>
      <c r="NLP190" s="54"/>
      <c r="NLQ190" s="54"/>
      <c r="NLR190" s="54"/>
      <c r="NLS190" s="54"/>
      <c r="NLT190" s="54"/>
      <c r="NLU190" s="54"/>
      <c r="NLV190" s="54"/>
      <c r="NLW190" s="54"/>
      <c r="NLX190" s="54"/>
      <c r="NLY190" s="54"/>
      <c r="NLZ190" s="54"/>
      <c r="NMA190" s="54"/>
      <c r="NMB190" s="54"/>
      <c r="NMC190" s="54"/>
      <c r="NMD190" s="54"/>
      <c r="NME190" s="54"/>
      <c r="NMF190" s="54"/>
      <c r="NMG190" s="54"/>
      <c r="NMH190" s="54"/>
      <c r="NMI190" s="54"/>
      <c r="NMJ190" s="54"/>
      <c r="NMK190" s="54"/>
      <c r="NML190" s="54"/>
      <c r="NMM190" s="54"/>
      <c r="NMN190" s="54"/>
      <c r="NMO190" s="54"/>
      <c r="NMP190" s="54"/>
      <c r="NMQ190" s="54"/>
      <c r="NMR190" s="54"/>
      <c r="NMS190" s="54"/>
      <c r="NMT190" s="54"/>
      <c r="NMU190" s="54"/>
      <c r="NMV190" s="54"/>
      <c r="NMW190" s="54"/>
      <c r="NMX190" s="54"/>
      <c r="NMY190" s="54"/>
      <c r="NMZ190" s="54"/>
      <c r="NNA190" s="54"/>
      <c r="NNB190" s="54"/>
      <c r="NNC190" s="54"/>
      <c r="NND190" s="54"/>
      <c r="NNE190" s="54"/>
      <c r="NNF190" s="54"/>
      <c r="NNG190" s="54"/>
      <c r="NNH190" s="54"/>
      <c r="NNI190" s="54"/>
      <c r="NNJ190" s="54"/>
      <c r="NNK190" s="54"/>
      <c r="NNL190" s="54"/>
      <c r="NNM190" s="54"/>
      <c r="NNN190" s="54"/>
      <c r="NNO190" s="54"/>
      <c r="NNP190" s="54"/>
      <c r="NNQ190" s="54"/>
      <c r="NNR190" s="54"/>
      <c r="NNS190" s="54"/>
      <c r="NNT190" s="54"/>
      <c r="NNU190" s="54"/>
      <c r="NNV190" s="54"/>
      <c r="NNW190" s="54"/>
      <c r="NNX190" s="54"/>
      <c r="NNY190" s="54"/>
      <c r="NNZ190" s="54"/>
      <c r="NOA190" s="54"/>
      <c r="NOB190" s="54"/>
      <c r="NOC190" s="54"/>
      <c r="NOD190" s="54"/>
      <c r="NOE190" s="54"/>
      <c r="NOF190" s="54"/>
      <c r="NOG190" s="54"/>
      <c r="NOH190" s="54"/>
      <c r="NOI190" s="54"/>
      <c r="NOJ190" s="54"/>
      <c r="NOK190" s="54"/>
      <c r="NOL190" s="54"/>
      <c r="NOM190" s="54"/>
      <c r="NON190" s="54"/>
      <c r="NOO190" s="54"/>
      <c r="NOP190" s="54"/>
      <c r="NOQ190" s="54"/>
      <c r="NOR190" s="54"/>
      <c r="NOS190" s="54"/>
      <c r="NOT190" s="54"/>
      <c r="NOU190" s="54"/>
      <c r="NOV190" s="54"/>
      <c r="NOW190" s="54"/>
      <c r="NOX190" s="54"/>
      <c r="NOY190" s="54"/>
      <c r="NOZ190" s="54"/>
      <c r="NPA190" s="54"/>
      <c r="NPB190" s="54"/>
      <c r="NPC190" s="54"/>
      <c r="NPD190" s="54"/>
      <c r="NPE190" s="54"/>
      <c r="NPF190" s="54"/>
      <c r="NPG190" s="54"/>
      <c r="NPH190" s="54"/>
      <c r="NPI190" s="54"/>
      <c r="NPJ190" s="54"/>
      <c r="NPK190" s="54"/>
      <c r="NPL190" s="54"/>
      <c r="NPM190" s="54"/>
      <c r="NPN190" s="54"/>
      <c r="NPO190" s="54"/>
      <c r="NPP190" s="54"/>
      <c r="NPQ190" s="54"/>
      <c r="NPR190" s="54"/>
      <c r="NPS190" s="54"/>
      <c r="NPT190" s="54"/>
      <c r="NPU190" s="54"/>
      <c r="NPV190" s="54"/>
      <c r="NPW190" s="54"/>
      <c r="NPX190" s="54"/>
      <c r="NPY190" s="54"/>
      <c r="NPZ190" s="54"/>
      <c r="NQA190" s="54"/>
      <c r="NQB190" s="54"/>
      <c r="NQC190" s="54"/>
      <c r="NQD190" s="54"/>
      <c r="NQE190" s="54"/>
      <c r="NQF190" s="54"/>
      <c r="NQG190" s="54"/>
      <c r="NQH190" s="54"/>
      <c r="NQI190" s="54"/>
      <c r="NQJ190" s="54"/>
      <c r="NQK190" s="54"/>
      <c r="NQL190" s="54"/>
      <c r="NQM190" s="54"/>
      <c r="NQN190" s="54"/>
      <c r="NQO190" s="54"/>
      <c r="NQP190" s="54"/>
      <c r="NQQ190" s="54"/>
      <c r="NQR190" s="54"/>
      <c r="NQS190" s="54"/>
      <c r="NQT190" s="54"/>
      <c r="NQU190" s="54"/>
      <c r="NQV190" s="54"/>
      <c r="NQW190" s="54"/>
      <c r="NQX190" s="54"/>
      <c r="NQY190" s="54"/>
      <c r="NQZ190" s="54"/>
      <c r="NRA190" s="54"/>
      <c r="NRB190" s="54"/>
      <c r="NRC190" s="54"/>
      <c r="NRD190" s="54"/>
      <c r="NRE190" s="54"/>
      <c r="NRF190" s="54"/>
      <c r="NRG190" s="54"/>
      <c r="NRH190" s="54"/>
      <c r="NRI190" s="54"/>
      <c r="NRJ190" s="54"/>
      <c r="NRK190" s="54"/>
      <c r="NRL190" s="54"/>
      <c r="NRM190" s="54"/>
      <c r="NRN190" s="54"/>
      <c r="NRO190" s="54"/>
      <c r="NRP190" s="54"/>
      <c r="NRQ190" s="54"/>
      <c r="NRR190" s="54"/>
      <c r="NRS190" s="54"/>
      <c r="NRT190" s="54"/>
      <c r="NRU190" s="54"/>
      <c r="NRV190" s="54"/>
      <c r="NRW190" s="54"/>
      <c r="NRX190" s="54"/>
      <c r="NRY190" s="54"/>
      <c r="NRZ190" s="54"/>
      <c r="NSA190" s="54"/>
      <c r="NSB190" s="54"/>
      <c r="NSC190" s="54"/>
      <c r="NSD190" s="54"/>
      <c r="NSE190" s="54"/>
      <c r="NSF190" s="54"/>
      <c r="NSG190" s="54"/>
      <c r="NSH190" s="54"/>
      <c r="NSI190" s="54"/>
      <c r="NSJ190" s="54"/>
      <c r="NSK190" s="54"/>
      <c r="NSL190" s="54"/>
      <c r="NSM190" s="54"/>
      <c r="NSN190" s="54"/>
      <c r="NSO190" s="54"/>
      <c r="NSP190" s="54"/>
      <c r="NSQ190" s="54"/>
      <c r="NSR190" s="54"/>
      <c r="NSS190" s="54"/>
      <c r="NST190" s="54"/>
      <c r="NSU190" s="54"/>
      <c r="NSV190" s="54"/>
      <c r="NSW190" s="54"/>
      <c r="NSX190" s="54"/>
      <c r="NSY190" s="54"/>
      <c r="NSZ190" s="54"/>
      <c r="NTA190" s="54"/>
      <c r="NTB190" s="54"/>
      <c r="NTC190" s="54"/>
      <c r="NTD190" s="54"/>
      <c r="NTE190" s="54"/>
      <c r="NTF190" s="54"/>
      <c r="NTG190" s="54"/>
      <c r="NTH190" s="54"/>
      <c r="NTI190" s="54"/>
      <c r="NTJ190" s="54"/>
      <c r="NTK190" s="54"/>
      <c r="NTL190" s="54"/>
      <c r="NTM190" s="54"/>
      <c r="NTN190" s="54"/>
      <c r="NTO190" s="54"/>
      <c r="NTP190" s="54"/>
      <c r="NTQ190" s="54"/>
      <c r="NTR190" s="54"/>
      <c r="NTS190" s="54"/>
      <c r="NTT190" s="54"/>
      <c r="NTU190" s="54"/>
      <c r="NTV190" s="54"/>
      <c r="NTW190" s="54"/>
      <c r="NTX190" s="54"/>
      <c r="NTY190" s="54"/>
      <c r="NTZ190" s="54"/>
      <c r="NUA190" s="54"/>
      <c r="NUB190" s="54"/>
      <c r="NUC190" s="54"/>
      <c r="NUD190" s="54"/>
      <c r="NUE190" s="54"/>
      <c r="NUF190" s="54"/>
      <c r="NUG190" s="54"/>
      <c r="NUH190" s="54"/>
      <c r="NUI190" s="54"/>
      <c r="NUJ190" s="54"/>
      <c r="NUK190" s="54"/>
      <c r="NUL190" s="54"/>
      <c r="NUM190" s="54"/>
      <c r="NUN190" s="54"/>
      <c r="NUO190" s="54"/>
      <c r="NUP190" s="54"/>
      <c r="NUQ190" s="54"/>
      <c r="NUR190" s="54"/>
      <c r="NUS190" s="54"/>
      <c r="NUT190" s="54"/>
      <c r="NUU190" s="54"/>
      <c r="NUV190" s="54"/>
      <c r="NUW190" s="54"/>
      <c r="NUX190" s="54"/>
      <c r="NUY190" s="54"/>
      <c r="NUZ190" s="54"/>
      <c r="NVA190" s="54"/>
      <c r="NVB190" s="54"/>
      <c r="NVC190" s="54"/>
      <c r="NVD190" s="54"/>
      <c r="NVE190" s="54"/>
      <c r="NVF190" s="54"/>
      <c r="NVG190" s="54"/>
      <c r="NVH190" s="54"/>
      <c r="NVI190" s="54"/>
      <c r="NVJ190" s="54"/>
      <c r="NVK190" s="54"/>
      <c r="NVL190" s="54"/>
      <c r="NVM190" s="54"/>
      <c r="NVN190" s="54"/>
      <c r="NVO190" s="54"/>
      <c r="NVP190" s="54"/>
      <c r="NVQ190" s="54"/>
      <c r="NVR190" s="54"/>
      <c r="NVS190" s="54"/>
      <c r="NVT190" s="54"/>
      <c r="NVU190" s="54"/>
      <c r="NVV190" s="54"/>
      <c r="NVW190" s="54"/>
      <c r="NVX190" s="54"/>
      <c r="NVY190" s="54"/>
      <c r="NVZ190" s="54"/>
      <c r="NWA190" s="54"/>
      <c r="NWB190" s="54"/>
      <c r="NWC190" s="54"/>
      <c r="NWD190" s="54"/>
      <c r="NWE190" s="54"/>
      <c r="NWF190" s="54"/>
      <c r="NWG190" s="54"/>
      <c r="NWH190" s="54"/>
      <c r="NWI190" s="54"/>
      <c r="NWJ190" s="54"/>
      <c r="NWK190" s="54"/>
      <c r="NWL190" s="54"/>
      <c r="NWM190" s="54"/>
      <c r="NWN190" s="54"/>
      <c r="NWO190" s="54"/>
      <c r="NWP190" s="54"/>
      <c r="NWQ190" s="54"/>
      <c r="NWR190" s="54"/>
      <c r="NWS190" s="54"/>
      <c r="NWT190" s="54"/>
      <c r="NWU190" s="54"/>
      <c r="NWV190" s="54"/>
      <c r="NWW190" s="54"/>
      <c r="NWX190" s="54"/>
      <c r="NWY190" s="54"/>
      <c r="NWZ190" s="54"/>
      <c r="NXA190" s="54"/>
      <c r="NXB190" s="54"/>
      <c r="NXC190" s="54"/>
      <c r="NXD190" s="54"/>
      <c r="NXE190" s="54"/>
      <c r="NXF190" s="54"/>
      <c r="NXG190" s="54"/>
      <c r="NXH190" s="54"/>
      <c r="NXI190" s="54"/>
      <c r="NXJ190" s="54"/>
      <c r="NXK190" s="54"/>
      <c r="NXL190" s="54"/>
      <c r="NXM190" s="54"/>
      <c r="NXN190" s="54"/>
      <c r="NXO190" s="54"/>
      <c r="NXP190" s="54"/>
      <c r="NXQ190" s="54"/>
      <c r="NXR190" s="54"/>
      <c r="NXS190" s="54"/>
      <c r="NXT190" s="54"/>
      <c r="NXU190" s="54"/>
      <c r="NXV190" s="54"/>
      <c r="NXW190" s="54"/>
      <c r="NXX190" s="54"/>
      <c r="NXY190" s="54"/>
      <c r="NXZ190" s="54"/>
      <c r="NYA190" s="54"/>
      <c r="NYB190" s="54"/>
      <c r="NYC190" s="54"/>
      <c r="NYD190" s="54"/>
      <c r="NYE190" s="54"/>
      <c r="NYF190" s="54"/>
      <c r="NYG190" s="54"/>
      <c r="NYH190" s="54"/>
      <c r="NYI190" s="54"/>
      <c r="NYJ190" s="54"/>
      <c r="NYK190" s="54"/>
      <c r="NYL190" s="54"/>
      <c r="NYM190" s="54"/>
      <c r="NYN190" s="54"/>
      <c r="NYO190" s="54"/>
      <c r="NYP190" s="54"/>
      <c r="NYQ190" s="54"/>
      <c r="NYR190" s="54"/>
      <c r="NYS190" s="54"/>
      <c r="NYT190" s="54"/>
      <c r="NYU190" s="54"/>
      <c r="NYV190" s="54"/>
      <c r="NYW190" s="54"/>
      <c r="NYX190" s="54"/>
      <c r="NYY190" s="54"/>
      <c r="NYZ190" s="54"/>
      <c r="NZA190" s="54"/>
      <c r="NZB190" s="54"/>
      <c r="NZC190" s="54"/>
      <c r="NZD190" s="54"/>
      <c r="NZE190" s="54"/>
      <c r="NZF190" s="54"/>
      <c r="NZG190" s="54"/>
      <c r="NZH190" s="54"/>
      <c r="NZI190" s="54"/>
      <c r="NZJ190" s="54"/>
      <c r="NZK190" s="54"/>
      <c r="NZL190" s="54"/>
      <c r="NZM190" s="54"/>
      <c r="NZN190" s="54"/>
      <c r="NZO190" s="54"/>
      <c r="NZP190" s="54"/>
      <c r="NZQ190" s="54"/>
      <c r="NZR190" s="54"/>
      <c r="NZS190" s="54"/>
      <c r="NZT190" s="54"/>
      <c r="NZU190" s="54"/>
      <c r="NZV190" s="54"/>
      <c r="NZW190" s="54"/>
      <c r="NZX190" s="54"/>
      <c r="NZY190" s="54"/>
      <c r="NZZ190" s="54"/>
      <c r="OAA190" s="54"/>
      <c r="OAB190" s="54"/>
      <c r="OAC190" s="54"/>
      <c r="OAD190" s="54"/>
      <c r="OAE190" s="54"/>
      <c r="OAF190" s="54"/>
      <c r="OAG190" s="54"/>
      <c r="OAH190" s="54"/>
      <c r="OAI190" s="54"/>
      <c r="OAJ190" s="54"/>
      <c r="OAK190" s="54"/>
      <c r="OAL190" s="54"/>
      <c r="OAM190" s="54"/>
      <c r="OAN190" s="54"/>
      <c r="OAO190" s="54"/>
      <c r="OAP190" s="54"/>
      <c r="OAQ190" s="54"/>
      <c r="OAR190" s="54"/>
      <c r="OAS190" s="54"/>
      <c r="OAT190" s="54"/>
      <c r="OAU190" s="54"/>
      <c r="OAV190" s="54"/>
      <c r="OAW190" s="54"/>
      <c r="OAX190" s="54"/>
      <c r="OAY190" s="54"/>
      <c r="OAZ190" s="54"/>
      <c r="OBA190" s="54"/>
      <c r="OBB190" s="54"/>
      <c r="OBC190" s="54"/>
      <c r="OBD190" s="54"/>
      <c r="OBE190" s="54"/>
      <c r="OBF190" s="54"/>
      <c r="OBG190" s="54"/>
      <c r="OBH190" s="54"/>
      <c r="OBI190" s="54"/>
      <c r="OBJ190" s="54"/>
      <c r="OBK190" s="54"/>
      <c r="OBL190" s="54"/>
      <c r="OBM190" s="54"/>
      <c r="OBN190" s="54"/>
      <c r="OBO190" s="54"/>
      <c r="OBP190" s="54"/>
      <c r="OBQ190" s="54"/>
      <c r="OBR190" s="54"/>
      <c r="OBS190" s="54"/>
      <c r="OBT190" s="54"/>
      <c r="OBU190" s="54"/>
      <c r="OBV190" s="54"/>
      <c r="OBW190" s="54"/>
      <c r="OBX190" s="54"/>
      <c r="OBY190" s="54"/>
      <c r="OBZ190" s="54"/>
      <c r="OCA190" s="54"/>
      <c r="OCB190" s="54"/>
      <c r="OCC190" s="54"/>
      <c r="OCD190" s="54"/>
      <c r="OCE190" s="54"/>
      <c r="OCF190" s="54"/>
      <c r="OCG190" s="54"/>
      <c r="OCH190" s="54"/>
      <c r="OCI190" s="54"/>
      <c r="OCJ190" s="54"/>
      <c r="OCK190" s="54"/>
      <c r="OCL190" s="54"/>
      <c r="OCM190" s="54"/>
      <c r="OCN190" s="54"/>
      <c r="OCO190" s="54"/>
      <c r="OCP190" s="54"/>
      <c r="OCQ190" s="54"/>
      <c r="OCR190" s="54"/>
      <c r="OCS190" s="54"/>
      <c r="OCT190" s="54"/>
      <c r="OCU190" s="54"/>
      <c r="OCV190" s="54"/>
      <c r="OCW190" s="54"/>
      <c r="OCX190" s="54"/>
      <c r="OCY190" s="54"/>
      <c r="OCZ190" s="54"/>
      <c r="ODA190" s="54"/>
      <c r="ODB190" s="54"/>
      <c r="ODC190" s="54"/>
      <c r="ODD190" s="54"/>
      <c r="ODE190" s="54"/>
      <c r="ODF190" s="54"/>
      <c r="ODG190" s="54"/>
      <c r="ODH190" s="54"/>
      <c r="ODI190" s="54"/>
      <c r="ODJ190" s="54"/>
      <c r="ODK190" s="54"/>
      <c r="ODL190" s="54"/>
      <c r="ODM190" s="54"/>
      <c r="ODN190" s="54"/>
      <c r="ODO190" s="54"/>
      <c r="ODP190" s="54"/>
      <c r="ODQ190" s="54"/>
      <c r="ODR190" s="54"/>
      <c r="ODS190" s="54"/>
      <c r="ODT190" s="54"/>
      <c r="ODU190" s="54"/>
      <c r="ODV190" s="54"/>
      <c r="ODW190" s="54"/>
      <c r="ODX190" s="54"/>
      <c r="ODY190" s="54"/>
      <c r="ODZ190" s="54"/>
      <c r="OEA190" s="54"/>
      <c r="OEB190" s="54"/>
      <c r="OEC190" s="54"/>
      <c r="OED190" s="54"/>
      <c r="OEE190" s="54"/>
      <c r="OEF190" s="54"/>
      <c r="OEG190" s="54"/>
      <c r="OEH190" s="54"/>
      <c r="OEI190" s="54"/>
      <c r="OEJ190" s="54"/>
      <c r="OEK190" s="54"/>
      <c r="OEL190" s="54"/>
      <c r="OEM190" s="54"/>
      <c r="OEN190" s="54"/>
      <c r="OEO190" s="54"/>
      <c r="OEP190" s="54"/>
      <c r="OEQ190" s="54"/>
      <c r="OER190" s="54"/>
      <c r="OES190" s="54"/>
      <c r="OET190" s="54"/>
      <c r="OEU190" s="54"/>
      <c r="OEV190" s="54"/>
      <c r="OEW190" s="54"/>
      <c r="OEX190" s="54"/>
      <c r="OEY190" s="54"/>
      <c r="OEZ190" s="54"/>
      <c r="OFA190" s="54"/>
      <c r="OFB190" s="54"/>
      <c r="OFC190" s="54"/>
      <c r="OFD190" s="54"/>
      <c r="OFE190" s="54"/>
      <c r="OFF190" s="54"/>
      <c r="OFG190" s="54"/>
      <c r="OFH190" s="54"/>
      <c r="OFI190" s="54"/>
      <c r="OFJ190" s="54"/>
      <c r="OFK190" s="54"/>
      <c r="OFL190" s="54"/>
      <c r="OFM190" s="54"/>
      <c r="OFN190" s="54"/>
      <c r="OFO190" s="54"/>
      <c r="OFP190" s="54"/>
      <c r="OFQ190" s="54"/>
      <c r="OFR190" s="54"/>
      <c r="OFS190" s="54"/>
      <c r="OFT190" s="54"/>
      <c r="OFU190" s="54"/>
      <c r="OFV190" s="54"/>
      <c r="OFW190" s="54"/>
      <c r="OFX190" s="54"/>
      <c r="OFY190" s="54"/>
      <c r="OFZ190" s="54"/>
      <c r="OGA190" s="54"/>
      <c r="OGB190" s="54"/>
      <c r="OGC190" s="54"/>
      <c r="OGD190" s="54"/>
      <c r="OGE190" s="54"/>
      <c r="OGF190" s="54"/>
      <c r="OGG190" s="54"/>
      <c r="OGH190" s="54"/>
      <c r="OGI190" s="54"/>
      <c r="OGJ190" s="54"/>
      <c r="OGK190" s="54"/>
      <c r="OGL190" s="54"/>
      <c r="OGM190" s="54"/>
      <c r="OGN190" s="54"/>
      <c r="OGO190" s="54"/>
      <c r="OGP190" s="54"/>
      <c r="OGQ190" s="54"/>
      <c r="OGR190" s="54"/>
      <c r="OGS190" s="54"/>
      <c r="OGT190" s="54"/>
      <c r="OGU190" s="54"/>
      <c r="OGV190" s="54"/>
      <c r="OGW190" s="54"/>
      <c r="OGX190" s="54"/>
      <c r="OGY190" s="54"/>
      <c r="OGZ190" s="54"/>
      <c r="OHA190" s="54"/>
      <c r="OHB190" s="54"/>
      <c r="OHC190" s="54"/>
      <c r="OHD190" s="54"/>
      <c r="OHE190" s="54"/>
      <c r="OHF190" s="54"/>
      <c r="OHG190" s="54"/>
      <c r="OHH190" s="54"/>
      <c r="OHI190" s="54"/>
      <c r="OHJ190" s="54"/>
      <c r="OHK190" s="54"/>
      <c r="OHL190" s="54"/>
      <c r="OHM190" s="54"/>
      <c r="OHN190" s="54"/>
      <c r="OHO190" s="54"/>
      <c r="OHP190" s="54"/>
      <c r="OHQ190" s="54"/>
      <c r="OHR190" s="54"/>
      <c r="OHS190" s="54"/>
      <c r="OHT190" s="54"/>
      <c r="OHU190" s="54"/>
      <c r="OHV190" s="54"/>
      <c r="OHW190" s="54"/>
      <c r="OHX190" s="54"/>
      <c r="OHY190" s="54"/>
      <c r="OHZ190" s="54"/>
      <c r="OIA190" s="54"/>
      <c r="OIB190" s="54"/>
      <c r="OIC190" s="54"/>
      <c r="OID190" s="54"/>
      <c r="OIE190" s="54"/>
      <c r="OIF190" s="54"/>
      <c r="OIG190" s="54"/>
      <c r="OIH190" s="54"/>
      <c r="OII190" s="54"/>
      <c r="OIJ190" s="54"/>
      <c r="OIK190" s="54"/>
      <c r="OIL190" s="54"/>
      <c r="OIM190" s="54"/>
      <c r="OIN190" s="54"/>
      <c r="OIO190" s="54"/>
      <c r="OIP190" s="54"/>
      <c r="OIQ190" s="54"/>
      <c r="OIR190" s="54"/>
      <c r="OIS190" s="54"/>
      <c r="OIT190" s="54"/>
      <c r="OIU190" s="54"/>
      <c r="OIV190" s="54"/>
      <c r="OIW190" s="54"/>
      <c r="OIX190" s="54"/>
      <c r="OIY190" s="54"/>
      <c r="OIZ190" s="54"/>
      <c r="OJA190" s="54"/>
      <c r="OJB190" s="54"/>
      <c r="OJC190" s="54"/>
      <c r="OJD190" s="54"/>
      <c r="OJE190" s="54"/>
      <c r="OJF190" s="54"/>
      <c r="OJG190" s="54"/>
      <c r="OJH190" s="54"/>
      <c r="OJI190" s="54"/>
      <c r="OJJ190" s="54"/>
      <c r="OJK190" s="54"/>
      <c r="OJL190" s="54"/>
      <c r="OJM190" s="54"/>
      <c r="OJN190" s="54"/>
      <c r="OJO190" s="54"/>
      <c r="OJP190" s="54"/>
      <c r="OJQ190" s="54"/>
      <c r="OJR190" s="54"/>
      <c r="OJS190" s="54"/>
      <c r="OJT190" s="54"/>
      <c r="OJU190" s="54"/>
      <c r="OJV190" s="54"/>
      <c r="OJW190" s="54"/>
      <c r="OJX190" s="54"/>
      <c r="OJY190" s="54"/>
      <c r="OJZ190" s="54"/>
      <c r="OKA190" s="54"/>
      <c r="OKB190" s="54"/>
      <c r="OKC190" s="54"/>
      <c r="OKD190" s="54"/>
      <c r="OKE190" s="54"/>
      <c r="OKF190" s="54"/>
      <c r="OKG190" s="54"/>
      <c r="OKH190" s="54"/>
      <c r="OKI190" s="54"/>
      <c r="OKJ190" s="54"/>
      <c r="OKK190" s="54"/>
      <c r="OKL190" s="54"/>
      <c r="OKM190" s="54"/>
      <c r="OKN190" s="54"/>
      <c r="OKO190" s="54"/>
      <c r="OKP190" s="54"/>
      <c r="OKQ190" s="54"/>
      <c r="OKR190" s="54"/>
      <c r="OKS190" s="54"/>
      <c r="OKT190" s="54"/>
      <c r="OKU190" s="54"/>
      <c r="OKV190" s="54"/>
      <c r="OKW190" s="54"/>
      <c r="OKX190" s="54"/>
      <c r="OKY190" s="54"/>
      <c r="OKZ190" s="54"/>
      <c r="OLA190" s="54"/>
      <c r="OLB190" s="54"/>
      <c r="OLC190" s="54"/>
      <c r="OLD190" s="54"/>
      <c r="OLE190" s="54"/>
      <c r="OLF190" s="54"/>
      <c r="OLG190" s="54"/>
      <c r="OLH190" s="54"/>
      <c r="OLI190" s="54"/>
      <c r="OLJ190" s="54"/>
      <c r="OLK190" s="54"/>
      <c r="OLL190" s="54"/>
      <c r="OLM190" s="54"/>
      <c r="OLN190" s="54"/>
      <c r="OLO190" s="54"/>
      <c r="OLP190" s="54"/>
      <c r="OLQ190" s="54"/>
      <c r="OLR190" s="54"/>
      <c r="OLS190" s="54"/>
      <c r="OLT190" s="54"/>
      <c r="OLU190" s="54"/>
      <c r="OLV190" s="54"/>
      <c r="OLW190" s="54"/>
      <c r="OLX190" s="54"/>
      <c r="OLY190" s="54"/>
      <c r="OLZ190" s="54"/>
      <c r="OMA190" s="54"/>
      <c r="OMB190" s="54"/>
      <c r="OMC190" s="54"/>
      <c r="OMD190" s="54"/>
      <c r="OME190" s="54"/>
      <c r="OMF190" s="54"/>
      <c r="OMG190" s="54"/>
      <c r="OMH190" s="54"/>
      <c r="OMI190" s="54"/>
      <c r="OMJ190" s="54"/>
      <c r="OMK190" s="54"/>
      <c r="OML190" s="54"/>
      <c r="OMM190" s="54"/>
      <c r="OMN190" s="54"/>
      <c r="OMO190" s="54"/>
      <c r="OMP190" s="54"/>
      <c r="OMQ190" s="54"/>
      <c r="OMR190" s="54"/>
      <c r="OMS190" s="54"/>
      <c r="OMT190" s="54"/>
      <c r="OMU190" s="54"/>
      <c r="OMV190" s="54"/>
      <c r="OMW190" s="54"/>
      <c r="OMX190" s="54"/>
      <c r="OMY190" s="54"/>
      <c r="OMZ190" s="54"/>
      <c r="ONA190" s="54"/>
      <c r="ONB190" s="54"/>
      <c r="ONC190" s="54"/>
      <c r="OND190" s="54"/>
      <c r="ONE190" s="54"/>
      <c r="ONF190" s="54"/>
      <c r="ONG190" s="54"/>
      <c r="ONH190" s="54"/>
      <c r="ONI190" s="54"/>
      <c r="ONJ190" s="54"/>
      <c r="ONK190" s="54"/>
      <c r="ONL190" s="54"/>
      <c r="ONM190" s="54"/>
      <c r="ONN190" s="54"/>
      <c r="ONO190" s="54"/>
      <c r="ONP190" s="54"/>
      <c r="ONQ190" s="54"/>
      <c r="ONR190" s="54"/>
      <c r="ONS190" s="54"/>
      <c r="ONT190" s="54"/>
      <c r="ONU190" s="54"/>
      <c r="ONV190" s="54"/>
      <c r="ONW190" s="54"/>
      <c r="ONX190" s="54"/>
      <c r="ONY190" s="54"/>
      <c r="ONZ190" s="54"/>
      <c r="OOA190" s="54"/>
      <c r="OOB190" s="54"/>
      <c r="OOC190" s="54"/>
      <c r="OOD190" s="54"/>
      <c r="OOE190" s="54"/>
      <c r="OOF190" s="54"/>
      <c r="OOG190" s="54"/>
      <c r="OOH190" s="54"/>
      <c r="OOI190" s="54"/>
      <c r="OOJ190" s="54"/>
      <c r="OOK190" s="54"/>
      <c r="OOL190" s="54"/>
      <c r="OOM190" s="54"/>
      <c r="OON190" s="54"/>
      <c r="OOO190" s="54"/>
      <c r="OOP190" s="54"/>
      <c r="OOQ190" s="54"/>
      <c r="OOR190" s="54"/>
      <c r="OOS190" s="54"/>
      <c r="OOT190" s="54"/>
      <c r="OOU190" s="54"/>
      <c r="OOV190" s="54"/>
      <c r="OOW190" s="54"/>
      <c r="OOX190" s="54"/>
      <c r="OOY190" s="54"/>
      <c r="OOZ190" s="54"/>
      <c r="OPA190" s="54"/>
      <c r="OPB190" s="54"/>
      <c r="OPC190" s="54"/>
      <c r="OPD190" s="54"/>
      <c r="OPE190" s="54"/>
      <c r="OPF190" s="54"/>
      <c r="OPG190" s="54"/>
      <c r="OPH190" s="54"/>
      <c r="OPI190" s="54"/>
      <c r="OPJ190" s="54"/>
      <c r="OPK190" s="54"/>
      <c r="OPL190" s="54"/>
      <c r="OPM190" s="54"/>
      <c r="OPN190" s="54"/>
      <c r="OPO190" s="54"/>
      <c r="OPP190" s="54"/>
      <c r="OPQ190" s="54"/>
      <c r="OPR190" s="54"/>
      <c r="OPS190" s="54"/>
      <c r="OPT190" s="54"/>
      <c r="OPU190" s="54"/>
      <c r="OPV190" s="54"/>
      <c r="OPW190" s="54"/>
      <c r="OPX190" s="54"/>
      <c r="OPY190" s="54"/>
      <c r="OPZ190" s="54"/>
      <c r="OQA190" s="54"/>
      <c r="OQB190" s="54"/>
      <c r="OQC190" s="54"/>
      <c r="OQD190" s="54"/>
      <c r="OQE190" s="54"/>
      <c r="OQF190" s="54"/>
      <c r="OQG190" s="54"/>
      <c r="OQH190" s="54"/>
      <c r="OQI190" s="54"/>
      <c r="OQJ190" s="54"/>
      <c r="OQK190" s="54"/>
      <c r="OQL190" s="54"/>
      <c r="OQM190" s="54"/>
      <c r="OQN190" s="54"/>
      <c r="OQO190" s="54"/>
      <c r="OQP190" s="54"/>
      <c r="OQQ190" s="54"/>
      <c r="OQR190" s="54"/>
      <c r="OQS190" s="54"/>
      <c r="OQT190" s="54"/>
      <c r="OQU190" s="54"/>
      <c r="OQV190" s="54"/>
      <c r="OQW190" s="54"/>
      <c r="OQX190" s="54"/>
      <c r="OQY190" s="54"/>
      <c r="OQZ190" s="54"/>
      <c r="ORA190" s="54"/>
      <c r="ORB190" s="54"/>
      <c r="ORC190" s="54"/>
      <c r="ORD190" s="54"/>
      <c r="ORE190" s="54"/>
      <c r="ORF190" s="54"/>
      <c r="ORG190" s="54"/>
      <c r="ORH190" s="54"/>
      <c r="ORI190" s="54"/>
      <c r="ORJ190" s="54"/>
      <c r="ORK190" s="54"/>
      <c r="ORL190" s="54"/>
      <c r="ORM190" s="54"/>
      <c r="ORN190" s="54"/>
      <c r="ORO190" s="54"/>
      <c r="ORP190" s="54"/>
      <c r="ORQ190" s="54"/>
      <c r="ORR190" s="54"/>
      <c r="ORS190" s="54"/>
      <c r="ORT190" s="54"/>
      <c r="ORU190" s="54"/>
      <c r="ORV190" s="54"/>
      <c r="ORW190" s="54"/>
      <c r="ORX190" s="54"/>
      <c r="ORY190" s="54"/>
      <c r="ORZ190" s="54"/>
      <c r="OSA190" s="54"/>
      <c r="OSB190" s="54"/>
      <c r="OSC190" s="54"/>
      <c r="OSD190" s="54"/>
      <c r="OSE190" s="54"/>
      <c r="OSF190" s="54"/>
      <c r="OSG190" s="54"/>
      <c r="OSH190" s="54"/>
      <c r="OSI190" s="54"/>
      <c r="OSJ190" s="54"/>
      <c r="OSK190" s="54"/>
      <c r="OSL190" s="54"/>
      <c r="OSM190" s="54"/>
      <c r="OSN190" s="54"/>
      <c r="OSO190" s="54"/>
      <c r="OSP190" s="54"/>
      <c r="OSQ190" s="54"/>
      <c r="OSR190" s="54"/>
      <c r="OSS190" s="54"/>
      <c r="OST190" s="54"/>
      <c r="OSU190" s="54"/>
      <c r="OSV190" s="54"/>
      <c r="OSW190" s="54"/>
      <c r="OSX190" s="54"/>
      <c r="OSY190" s="54"/>
      <c r="OSZ190" s="54"/>
      <c r="OTA190" s="54"/>
      <c r="OTB190" s="54"/>
      <c r="OTC190" s="54"/>
      <c r="OTD190" s="54"/>
      <c r="OTE190" s="54"/>
      <c r="OTF190" s="54"/>
      <c r="OTG190" s="54"/>
      <c r="OTH190" s="54"/>
      <c r="OTI190" s="54"/>
      <c r="OTJ190" s="54"/>
      <c r="OTK190" s="54"/>
      <c r="OTL190" s="54"/>
      <c r="OTM190" s="54"/>
      <c r="OTN190" s="54"/>
      <c r="OTO190" s="54"/>
      <c r="OTP190" s="54"/>
      <c r="OTQ190" s="54"/>
      <c r="OTR190" s="54"/>
      <c r="OTS190" s="54"/>
      <c r="OTT190" s="54"/>
      <c r="OTU190" s="54"/>
      <c r="OTV190" s="54"/>
      <c r="OTW190" s="54"/>
      <c r="OTX190" s="54"/>
      <c r="OTY190" s="54"/>
      <c r="OTZ190" s="54"/>
      <c r="OUA190" s="54"/>
      <c r="OUB190" s="54"/>
      <c r="OUC190" s="54"/>
      <c r="OUD190" s="54"/>
      <c r="OUE190" s="54"/>
      <c r="OUF190" s="54"/>
      <c r="OUG190" s="54"/>
      <c r="OUH190" s="54"/>
      <c r="OUI190" s="54"/>
      <c r="OUJ190" s="54"/>
      <c r="OUK190" s="54"/>
      <c r="OUL190" s="54"/>
      <c r="OUM190" s="54"/>
      <c r="OUN190" s="54"/>
      <c r="OUO190" s="54"/>
      <c r="OUP190" s="54"/>
      <c r="OUQ190" s="54"/>
      <c r="OUR190" s="54"/>
      <c r="OUS190" s="54"/>
      <c r="OUT190" s="54"/>
      <c r="OUU190" s="54"/>
      <c r="OUV190" s="54"/>
      <c r="OUW190" s="54"/>
      <c r="OUX190" s="54"/>
      <c r="OUY190" s="54"/>
      <c r="OUZ190" s="54"/>
      <c r="OVA190" s="54"/>
      <c r="OVB190" s="54"/>
      <c r="OVC190" s="54"/>
      <c r="OVD190" s="54"/>
      <c r="OVE190" s="54"/>
      <c r="OVF190" s="54"/>
      <c r="OVG190" s="54"/>
      <c r="OVH190" s="54"/>
      <c r="OVI190" s="54"/>
      <c r="OVJ190" s="54"/>
      <c r="OVK190" s="54"/>
      <c r="OVL190" s="54"/>
      <c r="OVM190" s="54"/>
      <c r="OVN190" s="54"/>
      <c r="OVO190" s="54"/>
      <c r="OVP190" s="54"/>
      <c r="OVQ190" s="54"/>
      <c r="OVR190" s="54"/>
      <c r="OVS190" s="54"/>
      <c r="OVT190" s="54"/>
      <c r="OVU190" s="54"/>
      <c r="OVV190" s="54"/>
      <c r="OVW190" s="54"/>
      <c r="OVX190" s="54"/>
      <c r="OVY190" s="54"/>
      <c r="OVZ190" s="54"/>
      <c r="OWA190" s="54"/>
      <c r="OWB190" s="54"/>
      <c r="OWC190" s="54"/>
      <c r="OWD190" s="54"/>
      <c r="OWE190" s="54"/>
      <c r="OWF190" s="54"/>
      <c r="OWG190" s="54"/>
      <c r="OWH190" s="54"/>
      <c r="OWI190" s="54"/>
      <c r="OWJ190" s="54"/>
      <c r="OWK190" s="54"/>
      <c r="OWL190" s="54"/>
      <c r="OWM190" s="54"/>
      <c r="OWN190" s="54"/>
      <c r="OWO190" s="54"/>
      <c r="OWP190" s="54"/>
      <c r="OWQ190" s="54"/>
      <c r="OWR190" s="54"/>
      <c r="OWS190" s="54"/>
      <c r="OWT190" s="54"/>
      <c r="OWU190" s="54"/>
      <c r="OWV190" s="54"/>
      <c r="OWW190" s="54"/>
      <c r="OWX190" s="54"/>
      <c r="OWY190" s="54"/>
      <c r="OWZ190" s="54"/>
      <c r="OXA190" s="54"/>
      <c r="OXB190" s="54"/>
      <c r="OXC190" s="54"/>
      <c r="OXD190" s="54"/>
      <c r="OXE190" s="54"/>
      <c r="OXF190" s="54"/>
      <c r="OXG190" s="54"/>
      <c r="OXH190" s="54"/>
      <c r="OXI190" s="54"/>
      <c r="OXJ190" s="54"/>
      <c r="OXK190" s="54"/>
      <c r="OXL190" s="54"/>
      <c r="OXM190" s="54"/>
      <c r="OXN190" s="54"/>
      <c r="OXO190" s="54"/>
      <c r="OXP190" s="54"/>
      <c r="OXQ190" s="54"/>
      <c r="OXR190" s="54"/>
      <c r="OXS190" s="54"/>
      <c r="OXT190" s="54"/>
      <c r="OXU190" s="54"/>
      <c r="OXV190" s="54"/>
      <c r="OXW190" s="54"/>
      <c r="OXX190" s="54"/>
      <c r="OXY190" s="54"/>
      <c r="OXZ190" s="54"/>
      <c r="OYA190" s="54"/>
      <c r="OYB190" s="54"/>
      <c r="OYC190" s="54"/>
      <c r="OYD190" s="54"/>
      <c r="OYE190" s="54"/>
      <c r="OYF190" s="54"/>
      <c r="OYG190" s="54"/>
      <c r="OYH190" s="54"/>
      <c r="OYI190" s="54"/>
      <c r="OYJ190" s="54"/>
      <c r="OYK190" s="54"/>
      <c r="OYL190" s="54"/>
      <c r="OYM190" s="54"/>
      <c r="OYN190" s="54"/>
      <c r="OYO190" s="54"/>
      <c r="OYP190" s="54"/>
      <c r="OYQ190" s="54"/>
      <c r="OYR190" s="54"/>
      <c r="OYS190" s="54"/>
      <c r="OYT190" s="54"/>
      <c r="OYU190" s="54"/>
      <c r="OYV190" s="54"/>
      <c r="OYW190" s="54"/>
      <c r="OYX190" s="54"/>
      <c r="OYY190" s="54"/>
      <c r="OYZ190" s="54"/>
      <c r="OZA190" s="54"/>
      <c r="OZB190" s="54"/>
      <c r="OZC190" s="54"/>
      <c r="OZD190" s="54"/>
      <c r="OZE190" s="54"/>
      <c r="OZF190" s="54"/>
      <c r="OZG190" s="54"/>
      <c r="OZH190" s="54"/>
      <c r="OZI190" s="54"/>
      <c r="OZJ190" s="54"/>
      <c r="OZK190" s="54"/>
      <c r="OZL190" s="54"/>
      <c r="OZM190" s="54"/>
      <c r="OZN190" s="54"/>
      <c r="OZO190" s="54"/>
      <c r="OZP190" s="54"/>
      <c r="OZQ190" s="54"/>
      <c r="OZR190" s="54"/>
      <c r="OZS190" s="54"/>
      <c r="OZT190" s="54"/>
      <c r="OZU190" s="54"/>
      <c r="OZV190" s="54"/>
      <c r="OZW190" s="54"/>
      <c r="OZX190" s="54"/>
      <c r="OZY190" s="54"/>
      <c r="OZZ190" s="54"/>
      <c r="PAA190" s="54"/>
      <c r="PAB190" s="54"/>
      <c r="PAC190" s="54"/>
      <c r="PAD190" s="54"/>
      <c r="PAE190" s="54"/>
      <c r="PAF190" s="54"/>
      <c r="PAG190" s="54"/>
      <c r="PAH190" s="54"/>
      <c r="PAI190" s="54"/>
      <c r="PAJ190" s="54"/>
      <c r="PAK190" s="54"/>
      <c r="PAL190" s="54"/>
      <c r="PAM190" s="54"/>
      <c r="PAN190" s="54"/>
      <c r="PAO190" s="54"/>
      <c r="PAP190" s="54"/>
      <c r="PAQ190" s="54"/>
      <c r="PAR190" s="54"/>
      <c r="PAS190" s="54"/>
      <c r="PAT190" s="54"/>
      <c r="PAU190" s="54"/>
      <c r="PAV190" s="54"/>
      <c r="PAW190" s="54"/>
      <c r="PAX190" s="54"/>
      <c r="PAY190" s="54"/>
      <c r="PAZ190" s="54"/>
      <c r="PBA190" s="54"/>
      <c r="PBB190" s="54"/>
      <c r="PBC190" s="54"/>
      <c r="PBD190" s="54"/>
      <c r="PBE190" s="54"/>
      <c r="PBF190" s="54"/>
      <c r="PBG190" s="54"/>
      <c r="PBH190" s="54"/>
      <c r="PBI190" s="54"/>
      <c r="PBJ190" s="54"/>
      <c r="PBK190" s="54"/>
      <c r="PBL190" s="54"/>
      <c r="PBM190" s="54"/>
      <c r="PBN190" s="54"/>
      <c r="PBO190" s="54"/>
      <c r="PBP190" s="54"/>
      <c r="PBQ190" s="54"/>
      <c r="PBR190" s="54"/>
      <c r="PBS190" s="54"/>
      <c r="PBT190" s="54"/>
      <c r="PBU190" s="54"/>
      <c r="PBV190" s="54"/>
      <c r="PBW190" s="54"/>
      <c r="PBX190" s="54"/>
      <c r="PBY190" s="54"/>
      <c r="PBZ190" s="54"/>
      <c r="PCA190" s="54"/>
      <c r="PCB190" s="54"/>
      <c r="PCC190" s="54"/>
      <c r="PCD190" s="54"/>
      <c r="PCE190" s="54"/>
      <c r="PCF190" s="54"/>
      <c r="PCG190" s="54"/>
      <c r="PCH190" s="54"/>
      <c r="PCI190" s="54"/>
      <c r="PCJ190" s="54"/>
      <c r="PCK190" s="54"/>
      <c r="PCL190" s="54"/>
      <c r="PCM190" s="54"/>
      <c r="PCN190" s="54"/>
      <c r="PCO190" s="54"/>
      <c r="PCP190" s="54"/>
      <c r="PCQ190" s="54"/>
      <c r="PCR190" s="54"/>
      <c r="PCS190" s="54"/>
      <c r="PCT190" s="54"/>
      <c r="PCU190" s="54"/>
      <c r="PCV190" s="54"/>
      <c r="PCW190" s="54"/>
      <c r="PCX190" s="54"/>
      <c r="PCY190" s="54"/>
      <c r="PCZ190" s="54"/>
      <c r="PDA190" s="54"/>
      <c r="PDB190" s="54"/>
      <c r="PDC190" s="54"/>
      <c r="PDD190" s="54"/>
      <c r="PDE190" s="54"/>
      <c r="PDF190" s="54"/>
      <c r="PDG190" s="54"/>
      <c r="PDH190" s="54"/>
      <c r="PDI190" s="54"/>
      <c r="PDJ190" s="54"/>
      <c r="PDK190" s="54"/>
      <c r="PDL190" s="54"/>
      <c r="PDM190" s="54"/>
      <c r="PDN190" s="54"/>
      <c r="PDO190" s="54"/>
      <c r="PDP190" s="54"/>
      <c r="PDQ190" s="54"/>
      <c r="PDR190" s="54"/>
      <c r="PDS190" s="54"/>
      <c r="PDT190" s="54"/>
      <c r="PDU190" s="54"/>
      <c r="PDV190" s="54"/>
      <c r="PDW190" s="54"/>
      <c r="PDX190" s="54"/>
      <c r="PDY190" s="54"/>
      <c r="PDZ190" s="54"/>
      <c r="PEA190" s="54"/>
      <c r="PEB190" s="54"/>
      <c r="PEC190" s="54"/>
      <c r="PED190" s="54"/>
      <c r="PEE190" s="54"/>
      <c r="PEF190" s="54"/>
      <c r="PEG190" s="54"/>
      <c r="PEH190" s="54"/>
      <c r="PEI190" s="54"/>
      <c r="PEJ190" s="54"/>
      <c r="PEK190" s="54"/>
      <c r="PEL190" s="54"/>
      <c r="PEM190" s="54"/>
      <c r="PEN190" s="54"/>
      <c r="PEO190" s="54"/>
      <c r="PEP190" s="54"/>
      <c r="PEQ190" s="54"/>
      <c r="PER190" s="54"/>
      <c r="PES190" s="54"/>
      <c r="PET190" s="54"/>
      <c r="PEU190" s="54"/>
      <c r="PEV190" s="54"/>
      <c r="PEW190" s="54"/>
      <c r="PEX190" s="54"/>
      <c r="PEY190" s="54"/>
      <c r="PEZ190" s="54"/>
      <c r="PFA190" s="54"/>
      <c r="PFB190" s="54"/>
      <c r="PFC190" s="54"/>
      <c r="PFD190" s="54"/>
      <c r="PFE190" s="54"/>
      <c r="PFF190" s="54"/>
      <c r="PFG190" s="54"/>
      <c r="PFH190" s="54"/>
      <c r="PFI190" s="54"/>
      <c r="PFJ190" s="54"/>
      <c r="PFK190" s="54"/>
      <c r="PFL190" s="54"/>
      <c r="PFM190" s="54"/>
      <c r="PFN190" s="54"/>
      <c r="PFO190" s="54"/>
      <c r="PFP190" s="54"/>
      <c r="PFQ190" s="54"/>
      <c r="PFR190" s="54"/>
      <c r="PFS190" s="54"/>
      <c r="PFT190" s="54"/>
      <c r="PFU190" s="54"/>
      <c r="PFV190" s="54"/>
      <c r="PFW190" s="54"/>
      <c r="PFX190" s="54"/>
      <c r="PFY190" s="54"/>
      <c r="PFZ190" s="54"/>
      <c r="PGA190" s="54"/>
      <c r="PGB190" s="54"/>
      <c r="PGC190" s="54"/>
      <c r="PGD190" s="54"/>
      <c r="PGE190" s="54"/>
      <c r="PGF190" s="54"/>
      <c r="PGG190" s="54"/>
      <c r="PGH190" s="54"/>
      <c r="PGI190" s="54"/>
      <c r="PGJ190" s="54"/>
      <c r="PGK190" s="54"/>
      <c r="PGL190" s="54"/>
      <c r="PGM190" s="54"/>
      <c r="PGN190" s="54"/>
      <c r="PGO190" s="54"/>
      <c r="PGP190" s="54"/>
      <c r="PGQ190" s="54"/>
      <c r="PGR190" s="54"/>
      <c r="PGS190" s="54"/>
      <c r="PGT190" s="54"/>
      <c r="PGU190" s="54"/>
      <c r="PGV190" s="54"/>
      <c r="PGW190" s="54"/>
      <c r="PGX190" s="54"/>
      <c r="PGY190" s="54"/>
      <c r="PGZ190" s="54"/>
      <c r="PHA190" s="54"/>
      <c r="PHB190" s="54"/>
      <c r="PHC190" s="54"/>
      <c r="PHD190" s="54"/>
      <c r="PHE190" s="54"/>
      <c r="PHF190" s="54"/>
      <c r="PHG190" s="54"/>
      <c r="PHH190" s="54"/>
      <c r="PHI190" s="54"/>
      <c r="PHJ190" s="54"/>
      <c r="PHK190" s="54"/>
      <c r="PHL190" s="54"/>
      <c r="PHM190" s="54"/>
      <c r="PHN190" s="54"/>
      <c r="PHO190" s="54"/>
      <c r="PHP190" s="54"/>
      <c r="PHQ190" s="54"/>
      <c r="PHR190" s="54"/>
      <c r="PHS190" s="54"/>
      <c r="PHT190" s="54"/>
      <c r="PHU190" s="54"/>
      <c r="PHV190" s="54"/>
      <c r="PHW190" s="54"/>
      <c r="PHX190" s="54"/>
      <c r="PHY190" s="54"/>
      <c r="PHZ190" s="54"/>
      <c r="PIA190" s="54"/>
      <c r="PIB190" s="54"/>
      <c r="PIC190" s="54"/>
      <c r="PID190" s="54"/>
      <c r="PIE190" s="54"/>
      <c r="PIF190" s="54"/>
      <c r="PIG190" s="54"/>
      <c r="PIH190" s="54"/>
      <c r="PII190" s="54"/>
      <c r="PIJ190" s="54"/>
      <c r="PIK190" s="54"/>
      <c r="PIL190" s="54"/>
      <c r="PIM190" s="54"/>
      <c r="PIN190" s="54"/>
      <c r="PIO190" s="54"/>
      <c r="PIP190" s="54"/>
      <c r="PIQ190" s="54"/>
      <c r="PIR190" s="54"/>
      <c r="PIS190" s="54"/>
      <c r="PIT190" s="54"/>
      <c r="PIU190" s="54"/>
      <c r="PIV190" s="54"/>
      <c r="PIW190" s="54"/>
      <c r="PIX190" s="54"/>
      <c r="PIY190" s="54"/>
      <c r="PIZ190" s="54"/>
      <c r="PJA190" s="54"/>
      <c r="PJB190" s="54"/>
      <c r="PJC190" s="54"/>
      <c r="PJD190" s="54"/>
      <c r="PJE190" s="54"/>
      <c r="PJF190" s="54"/>
      <c r="PJG190" s="54"/>
      <c r="PJH190" s="54"/>
      <c r="PJI190" s="54"/>
      <c r="PJJ190" s="54"/>
      <c r="PJK190" s="54"/>
      <c r="PJL190" s="54"/>
      <c r="PJM190" s="54"/>
      <c r="PJN190" s="54"/>
      <c r="PJO190" s="54"/>
      <c r="PJP190" s="54"/>
      <c r="PJQ190" s="54"/>
      <c r="PJR190" s="54"/>
      <c r="PJS190" s="54"/>
      <c r="PJT190" s="54"/>
      <c r="PJU190" s="54"/>
      <c r="PJV190" s="54"/>
      <c r="PJW190" s="54"/>
      <c r="PJX190" s="54"/>
      <c r="PJY190" s="54"/>
      <c r="PJZ190" s="54"/>
      <c r="PKA190" s="54"/>
      <c r="PKB190" s="54"/>
      <c r="PKC190" s="54"/>
      <c r="PKD190" s="54"/>
      <c r="PKE190" s="54"/>
      <c r="PKF190" s="54"/>
      <c r="PKG190" s="54"/>
      <c r="PKH190" s="54"/>
      <c r="PKI190" s="54"/>
      <c r="PKJ190" s="54"/>
      <c r="PKK190" s="54"/>
      <c r="PKL190" s="54"/>
      <c r="PKM190" s="54"/>
      <c r="PKN190" s="54"/>
      <c r="PKO190" s="54"/>
      <c r="PKP190" s="54"/>
      <c r="PKQ190" s="54"/>
      <c r="PKR190" s="54"/>
      <c r="PKS190" s="54"/>
      <c r="PKT190" s="54"/>
      <c r="PKU190" s="54"/>
      <c r="PKV190" s="54"/>
      <c r="PKW190" s="54"/>
      <c r="PKX190" s="54"/>
      <c r="PKY190" s="54"/>
      <c r="PKZ190" s="54"/>
      <c r="PLA190" s="54"/>
      <c r="PLB190" s="54"/>
      <c r="PLC190" s="54"/>
      <c r="PLD190" s="54"/>
      <c r="PLE190" s="54"/>
      <c r="PLF190" s="54"/>
      <c r="PLG190" s="54"/>
      <c r="PLH190" s="54"/>
      <c r="PLI190" s="54"/>
      <c r="PLJ190" s="54"/>
      <c r="PLK190" s="54"/>
      <c r="PLL190" s="54"/>
      <c r="PLM190" s="54"/>
      <c r="PLN190" s="54"/>
      <c r="PLO190" s="54"/>
      <c r="PLP190" s="54"/>
      <c r="PLQ190" s="54"/>
      <c r="PLR190" s="54"/>
      <c r="PLS190" s="54"/>
      <c r="PLT190" s="54"/>
      <c r="PLU190" s="54"/>
      <c r="PLV190" s="54"/>
      <c r="PLW190" s="54"/>
      <c r="PLX190" s="54"/>
      <c r="PLY190" s="54"/>
      <c r="PLZ190" s="54"/>
      <c r="PMA190" s="54"/>
      <c r="PMB190" s="54"/>
      <c r="PMC190" s="54"/>
      <c r="PMD190" s="54"/>
      <c r="PME190" s="54"/>
      <c r="PMF190" s="54"/>
      <c r="PMG190" s="54"/>
      <c r="PMH190" s="54"/>
      <c r="PMI190" s="54"/>
      <c r="PMJ190" s="54"/>
      <c r="PMK190" s="54"/>
      <c r="PML190" s="54"/>
      <c r="PMM190" s="54"/>
      <c r="PMN190" s="54"/>
      <c r="PMO190" s="54"/>
      <c r="PMP190" s="54"/>
      <c r="PMQ190" s="54"/>
      <c r="PMR190" s="54"/>
      <c r="PMS190" s="54"/>
      <c r="PMT190" s="54"/>
      <c r="PMU190" s="54"/>
      <c r="PMV190" s="54"/>
      <c r="PMW190" s="54"/>
      <c r="PMX190" s="54"/>
      <c r="PMY190" s="54"/>
      <c r="PMZ190" s="54"/>
      <c r="PNA190" s="54"/>
      <c r="PNB190" s="54"/>
      <c r="PNC190" s="54"/>
      <c r="PND190" s="54"/>
      <c r="PNE190" s="54"/>
      <c r="PNF190" s="54"/>
      <c r="PNG190" s="54"/>
      <c r="PNH190" s="54"/>
      <c r="PNI190" s="54"/>
      <c r="PNJ190" s="54"/>
      <c r="PNK190" s="54"/>
      <c r="PNL190" s="54"/>
      <c r="PNM190" s="54"/>
      <c r="PNN190" s="54"/>
      <c r="PNO190" s="54"/>
      <c r="PNP190" s="54"/>
      <c r="PNQ190" s="54"/>
      <c r="PNR190" s="54"/>
      <c r="PNS190" s="54"/>
      <c r="PNT190" s="54"/>
      <c r="PNU190" s="54"/>
      <c r="PNV190" s="54"/>
      <c r="PNW190" s="54"/>
      <c r="PNX190" s="54"/>
      <c r="PNY190" s="54"/>
      <c r="PNZ190" s="54"/>
      <c r="POA190" s="54"/>
      <c r="POB190" s="54"/>
      <c r="POC190" s="54"/>
      <c r="POD190" s="54"/>
      <c r="POE190" s="54"/>
      <c r="POF190" s="54"/>
      <c r="POG190" s="54"/>
      <c r="POH190" s="54"/>
      <c r="POI190" s="54"/>
      <c r="POJ190" s="54"/>
      <c r="POK190" s="54"/>
      <c r="POL190" s="54"/>
      <c r="POM190" s="54"/>
      <c r="PON190" s="54"/>
      <c r="POO190" s="54"/>
      <c r="POP190" s="54"/>
      <c r="POQ190" s="54"/>
      <c r="POR190" s="54"/>
      <c r="POS190" s="54"/>
      <c r="POT190" s="54"/>
      <c r="POU190" s="54"/>
      <c r="POV190" s="54"/>
      <c r="POW190" s="54"/>
      <c r="POX190" s="54"/>
      <c r="POY190" s="54"/>
      <c r="POZ190" s="54"/>
      <c r="PPA190" s="54"/>
      <c r="PPB190" s="54"/>
      <c r="PPC190" s="54"/>
      <c r="PPD190" s="54"/>
      <c r="PPE190" s="54"/>
      <c r="PPF190" s="54"/>
      <c r="PPG190" s="54"/>
      <c r="PPH190" s="54"/>
      <c r="PPI190" s="54"/>
      <c r="PPJ190" s="54"/>
      <c r="PPK190" s="54"/>
      <c r="PPL190" s="54"/>
      <c r="PPM190" s="54"/>
      <c r="PPN190" s="54"/>
      <c r="PPO190" s="54"/>
      <c r="PPP190" s="54"/>
      <c r="PPQ190" s="54"/>
      <c r="PPR190" s="54"/>
      <c r="PPS190" s="54"/>
      <c r="PPT190" s="54"/>
      <c r="PPU190" s="54"/>
      <c r="PPV190" s="54"/>
      <c r="PPW190" s="54"/>
      <c r="PPX190" s="54"/>
      <c r="PPY190" s="54"/>
      <c r="PPZ190" s="54"/>
      <c r="PQA190" s="54"/>
      <c r="PQB190" s="54"/>
      <c r="PQC190" s="54"/>
      <c r="PQD190" s="54"/>
      <c r="PQE190" s="54"/>
      <c r="PQF190" s="54"/>
      <c r="PQG190" s="54"/>
      <c r="PQH190" s="54"/>
      <c r="PQI190" s="54"/>
      <c r="PQJ190" s="54"/>
      <c r="PQK190" s="54"/>
      <c r="PQL190" s="54"/>
      <c r="PQM190" s="54"/>
      <c r="PQN190" s="54"/>
      <c r="PQO190" s="54"/>
      <c r="PQP190" s="54"/>
      <c r="PQQ190" s="54"/>
      <c r="PQR190" s="54"/>
      <c r="PQS190" s="54"/>
      <c r="PQT190" s="54"/>
      <c r="PQU190" s="54"/>
      <c r="PQV190" s="54"/>
      <c r="PQW190" s="54"/>
      <c r="PQX190" s="54"/>
      <c r="PQY190" s="54"/>
      <c r="PQZ190" s="54"/>
      <c r="PRA190" s="54"/>
      <c r="PRB190" s="54"/>
      <c r="PRC190" s="54"/>
      <c r="PRD190" s="54"/>
      <c r="PRE190" s="54"/>
      <c r="PRF190" s="54"/>
      <c r="PRG190" s="54"/>
      <c r="PRH190" s="54"/>
      <c r="PRI190" s="54"/>
      <c r="PRJ190" s="54"/>
      <c r="PRK190" s="54"/>
      <c r="PRL190" s="54"/>
      <c r="PRM190" s="54"/>
      <c r="PRN190" s="54"/>
      <c r="PRO190" s="54"/>
      <c r="PRP190" s="54"/>
      <c r="PRQ190" s="54"/>
      <c r="PRR190" s="54"/>
      <c r="PRS190" s="54"/>
      <c r="PRT190" s="54"/>
      <c r="PRU190" s="54"/>
      <c r="PRV190" s="54"/>
      <c r="PRW190" s="54"/>
      <c r="PRX190" s="54"/>
      <c r="PRY190" s="54"/>
      <c r="PRZ190" s="54"/>
      <c r="PSA190" s="54"/>
      <c r="PSB190" s="54"/>
      <c r="PSC190" s="54"/>
      <c r="PSD190" s="54"/>
      <c r="PSE190" s="54"/>
      <c r="PSF190" s="54"/>
      <c r="PSG190" s="54"/>
      <c r="PSH190" s="54"/>
      <c r="PSI190" s="54"/>
      <c r="PSJ190" s="54"/>
      <c r="PSK190" s="54"/>
      <c r="PSL190" s="54"/>
      <c r="PSM190" s="54"/>
      <c r="PSN190" s="54"/>
      <c r="PSO190" s="54"/>
      <c r="PSP190" s="54"/>
      <c r="PSQ190" s="54"/>
      <c r="PSR190" s="54"/>
      <c r="PSS190" s="54"/>
      <c r="PST190" s="54"/>
      <c r="PSU190" s="54"/>
      <c r="PSV190" s="54"/>
      <c r="PSW190" s="54"/>
      <c r="PSX190" s="54"/>
      <c r="PSY190" s="54"/>
      <c r="PSZ190" s="54"/>
      <c r="PTA190" s="54"/>
      <c r="PTB190" s="54"/>
      <c r="PTC190" s="54"/>
      <c r="PTD190" s="54"/>
      <c r="PTE190" s="54"/>
      <c r="PTF190" s="54"/>
      <c r="PTG190" s="54"/>
      <c r="PTH190" s="54"/>
      <c r="PTI190" s="54"/>
      <c r="PTJ190" s="54"/>
      <c r="PTK190" s="54"/>
      <c r="PTL190" s="54"/>
      <c r="PTM190" s="54"/>
      <c r="PTN190" s="54"/>
      <c r="PTO190" s="54"/>
      <c r="PTP190" s="54"/>
      <c r="PTQ190" s="54"/>
      <c r="PTR190" s="54"/>
      <c r="PTS190" s="54"/>
      <c r="PTT190" s="54"/>
      <c r="PTU190" s="54"/>
      <c r="PTV190" s="54"/>
      <c r="PTW190" s="54"/>
      <c r="PTX190" s="54"/>
      <c r="PTY190" s="54"/>
      <c r="PTZ190" s="54"/>
      <c r="PUA190" s="54"/>
      <c r="PUB190" s="54"/>
      <c r="PUC190" s="54"/>
      <c r="PUD190" s="54"/>
      <c r="PUE190" s="54"/>
      <c r="PUF190" s="54"/>
      <c r="PUG190" s="54"/>
      <c r="PUH190" s="54"/>
      <c r="PUI190" s="54"/>
      <c r="PUJ190" s="54"/>
      <c r="PUK190" s="54"/>
      <c r="PUL190" s="54"/>
      <c r="PUM190" s="54"/>
      <c r="PUN190" s="54"/>
      <c r="PUO190" s="54"/>
      <c r="PUP190" s="54"/>
      <c r="PUQ190" s="54"/>
      <c r="PUR190" s="54"/>
      <c r="PUS190" s="54"/>
      <c r="PUT190" s="54"/>
      <c r="PUU190" s="54"/>
      <c r="PUV190" s="54"/>
      <c r="PUW190" s="54"/>
      <c r="PUX190" s="54"/>
      <c r="PUY190" s="54"/>
      <c r="PUZ190" s="54"/>
      <c r="PVA190" s="54"/>
      <c r="PVB190" s="54"/>
      <c r="PVC190" s="54"/>
      <c r="PVD190" s="54"/>
      <c r="PVE190" s="54"/>
      <c r="PVF190" s="54"/>
      <c r="PVG190" s="54"/>
      <c r="PVH190" s="54"/>
      <c r="PVI190" s="54"/>
      <c r="PVJ190" s="54"/>
      <c r="PVK190" s="54"/>
      <c r="PVL190" s="54"/>
      <c r="PVM190" s="54"/>
      <c r="PVN190" s="54"/>
      <c r="PVO190" s="54"/>
      <c r="PVP190" s="54"/>
      <c r="PVQ190" s="54"/>
      <c r="PVR190" s="54"/>
      <c r="PVS190" s="54"/>
      <c r="PVT190" s="54"/>
      <c r="PVU190" s="54"/>
      <c r="PVV190" s="54"/>
      <c r="PVW190" s="54"/>
      <c r="PVX190" s="54"/>
      <c r="PVY190" s="54"/>
      <c r="PVZ190" s="54"/>
      <c r="PWA190" s="54"/>
      <c r="PWB190" s="54"/>
      <c r="PWC190" s="54"/>
      <c r="PWD190" s="54"/>
      <c r="PWE190" s="54"/>
      <c r="PWF190" s="54"/>
      <c r="PWG190" s="54"/>
      <c r="PWH190" s="54"/>
      <c r="PWI190" s="54"/>
      <c r="PWJ190" s="54"/>
      <c r="PWK190" s="54"/>
      <c r="PWL190" s="54"/>
      <c r="PWM190" s="54"/>
      <c r="PWN190" s="54"/>
      <c r="PWO190" s="54"/>
      <c r="PWP190" s="54"/>
      <c r="PWQ190" s="54"/>
      <c r="PWR190" s="54"/>
      <c r="PWS190" s="54"/>
      <c r="PWT190" s="54"/>
      <c r="PWU190" s="54"/>
      <c r="PWV190" s="54"/>
      <c r="PWW190" s="54"/>
      <c r="PWX190" s="54"/>
      <c r="PWY190" s="54"/>
      <c r="PWZ190" s="54"/>
      <c r="PXA190" s="54"/>
      <c r="PXB190" s="54"/>
      <c r="PXC190" s="54"/>
      <c r="PXD190" s="54"/>
      <c r="PXE190" s="54"/>
      <c r="PXF190" s="54"/>
      <c r="PXG190" s="54"/>
      <c r="PXH190" s="54"/>
      <c r="PXI190" s="54"/>
      <c r="PXJ190" s="54"/>
      <c r="PXK190" s="54"/>
      <c r="PXL190" s="54"/>
      <c r="PXM190" s="54"/>
      <c r="PXN190" s="54"/>
      <c r="PXO190" s="54"/>
      <c r="PXP190" s="54"/>
      <c r="PXQ190" s="54"/>
      <c r="PXR190" s="54"/>
      <c r="PXS190" s="54"/>
      <c r="PXT190" s="54"/>
      <c r="PXU190" s="54"/>
      <c r="PXV190" s="54"/>
      <c r="PXW190" s="54"/>
      <c r="PXX190" s="54"/>
      <c r="PXY190" s="54"/>
      <c r="PXZ190" s="54"/>
      <c r="PYA190" s="54"/>
      <c r="PYB190" s="54"/>
      <c r="PYC190" s="54"/>
      <c r="PYD190" s="54"/>
      <c r="PYE190" s="54"/>
      <c r="PYF190" s="54"/>
      <c r="PYG190" s="54"/>
      <c r="PYH190" s="54"/>
      <c r="PYI190" s="54"/>
      <c r="PYJ190" s="54"/>
      <c r="PYK190" s="54"/>
      <c r="PYL190" s="54"/>
      <c r="PYM190" s="54"/>
      <c r="PYN190" s="54"/>
      <c r="PYO190" s="54"/>
      <c r="PYP190" s="54"/>
      <c r="PYQ190" s="54"/>
      <c r="PYR190" s="54"/>
      <c r="PYS190" s="54"/>
      <c r="PYT190" s="54"/>
      <c r="PYU190" s="54"/>
      <c r="PYV190" s="54"/>
      <c r="PYW190" s="54"/>
      <c r="PYX190" s="54"/>
      <c r="PYY190" s="54"/>
      <c r="PYZ190" s="54"/>
      <c r="PZA190" s="54"/>
      <c r="PZB190" s="54"/>
      <c r="PZC190" s="54"/>
      <c r="PZD190" s="54"/>
      <c r="PZE190" s="54"/>
      <c r="PZF190" s="54"/>
      <c r="PZG190" s="54"/>
      <c r="PZH190" s="54"/>
      <c r="PZI190" s="54"/>
      <c r="PZJ190" s="54"/>
      <c r="PZK190" s="54"/>
      <c r="PZL190" s="54"/>
      <c r="PZM190" s="54"/>
      <c r="PZN190" s="54"/>
      <c r="PZO190" s="54"/>
      <c r="PZP190" s="54"/>
      <c r="PZQ190" s="54"/>
      <c r="PZR190" s="54"/>
      <c r="PZS190" s="54"/>
      <c r="PZT190" s="54"/>
      <c r="PZU190" s="54"/>
      <c r="PZV190" s="54"/>
      <c r="PZW190" s="54"/>
      <c r="PZX190" s="54"/>
      <c r="PZY190" s="54"/>
      <c r="PZZ190" s="54"/>
      <c r="QAA190" s="54"/>
      <c r="QAB190" s="54"/>
      <c r="QAC190" s="54"/>
      <c r="QAD190" s="54"/>
      <c r="QAE190" s="54"/>
      <c r="QAF190" s="54"/>
      <c r="QAG190" s="54"/>
      <c r="QAH190" s="54"/>
      <c r="QAI190" s="54"/>
      <c r="QAJ190" s="54"/>
      <c r="QAK190" s="54"/>
      <c r="QAL190" s="54"/>
      <c r="QAM190" s="54"/>
      <c r="QAN190" s="54"/>
      <c r="QAO190" s="54"/>
      <c r="QAP190" s="54"/>
      <c r="QAQ190" s="54"/>
      <c r="QAR190" s="54"/>
      <c r="QAS190" s="54"/>
      <c r="QAT190" s="54"/>
      <c r="QAU190" s="54"/>
      <c r="QAV190" s="54"/>
      <c r="QAW190" s="54"/>
      <c r="QAX190" s="54"/>
      <c r="QAY190" s="54"/>
      <c r="QAZ190" s="54"/>
      <c r="QBA190" s="54"/>
      <c r="QBB190" s="54"/>
      <c r="QBC190" s="54"/>
      <c r="QBD190" s="54"/>
      <c r="QBE190" s="54"/>
      <c r="QBF190" s="54"/>
      <c r="QBG190" s="54"/>
      <c r="QBH190" s="54"/>
      <c r="QBI190" s="54"/>
      <c r="QBJ190" s="54"/>
      <c r="QBK190" s="54"/>
      <c r="QBL190" s="54"/>
      <c r="QBM190" s="54"/>
      <c r="QBN190" s="54"/>
      <c r="QBO190" s="54"/>
      <c r="QBP190" s="54"/>
      <c r="QBQ190" s="54"/>
      <c r="QBR190" s="54"/>
      <c r="QBS190" s="54"/>
      <c r="QBT190" s="54"/>
      <c r="QBU190" s="54"/>
      <c r="QBV190" s="54"/>
      <c r="QBW190" s="54"/>
      <c r="QBX190" s="54"/>
      <c r="QBY190" s="54"/>
      <c r="QBZ190" s="54"/>
      <c r="QCA190" s="54"/>
      <c r="QCB190" s="54"/>
      <c r="QCC190" s="54"/>
      <c r="QCD190" s="54"/>
      <c r="QCE190" s="54"/>
      <c r="QCF190" s="54"/>
      <c r="QCG190" s="54"/>
      <c r="QCH190" s="54"/>
      <c r="QCI190" s="54"/>
      <c r="QCJ190" s="54"/>
      <c r="QCK190" s="54"/>
      <c r="QCL190" s="54"/>
      <c r="QCM190" s="54"/>
      <c r="QCN190" s="54"/>
      <c r="QCO190" s="54"/>
      <c r="QCP190" s="54"/>
      <c r="QCQ190" s="54"/>
      <c r="QCR190" s="54"/>
      <c r="QCS190" s="54"/>
      <c r="QCT190" s="54"/>
      <c r="QCU190" s="54"/>
      <c r="QCV190" s="54"/>
      <c r="QCW190" s="54"/>
      <c r="QCX190" s="54"/>
      <c r="QCY190" s="54"/>
      <c r="QCZ190" s="54"/>
      <c r="QDA190" s="54"/>
      <c r="QDB190" s="54"/>
      <c r="QDC190" s="54"/>
      <c r="QDD190" s="54"/>
      <c r="QDE190" s="54"/>
      <c r="QDF190" s="54"/>
      <c r="QDG190" s="54"/>
      <c r="QDH190" s="54"/>
      <c r="QDI190" s="54"/>
      <c r="QDJ190" s="54"/>
      <c r="QDK190" s="54"/>
      <c r="QDL190" s="54"/>
      <c r="QDM190" s="54"/>
      <c r="QDN190" s="54"/>
      <c r="QDO190" s="54"/>
      <c r="QDP190" s="54"/>
      <c r="QDQ190" s="54"/>
      <c r="QDR190" s="54"/>
      <c r="QDS190" s="54"/>
      <c r="QDT190" s="54"/>
      <c r="QDU190" s="54"/>
      <c r="QDV190" s="54"/>
      <c r="QDW190" s="54"/>
      <c r="QDX190" s="54"/>
      <c r="QDY190" s="54"/>
      <c r="QDZ190" s="54"/>
      <c r="QEA190" s="54"/>
      <c r="QEB190" s="54"/>
      <c r="QEC190" s="54"/>
      <c r="QED190" s="54"/>
      <c r="QEE190" s="54"/>
      <c r="QEF190" s="54"/>
      <c r="QEG190" s="54"/>
      <c r="QEH190" s="54"/>
      <c r="QEI190" s="54"/>
      <c r="QEJ190" s="54"/>
      <c r="QEK190" s="54"/>
      <c r="QEL190" s="54"/>
      <c r="QEM190" s="54"/>
      <c r="QEN190" s="54"/>
      <c r="QEO190" s="54"/>
      <c r="QEP190" s="54"/>
      <c r="QEQ190" s="54"/>
      <c r="QER190" s="54"/>
      <c r="QES190" s="54"/>
      <c r="QET190" s="54"/>
      <c r="QEU190" s="54"/>
      <c r="QEV190" s="54"/>
      <c r="QEW190" s="54"/>
      <c r="QEX190" s="54"/>
      <c r="QEY190" s="54"/>
      <c r="QEZ190" s="54"/>
      <c r="QFA190" s="54"/>
      <c r="QFB190" s="54"/>
      <c r="QFC190" s="54"/>
      <c r="QFD190" s="54"/>
      <c r="QFE190" s="54"/>
      <c r="QFF190" s="54"/>
      <c r="QFG190" s="54"/>
      <c r="QFH190" s="54"/>
      <c r="QFI190" s="54"/>
      <c r="QFJ190" s="54"/>
      <c r="QFK190" s="54"/>
      <c r="QFL190" s="54"/>
      <c r="QFM190" s="54"/>
      <c r="QFN190" s="54"/>
      <c r="QFO190" s="54"/>
      <c r="QFP190" s="54"/>
      <c r="QFQ190" s="54"/>
      <c r="QFR190" s="54"/>
      <c r="QFS190" s="54"/>
      <c r="QFT190" s="54"/>
      <c r="QFU190" s="54"/>
      <c r="QFV190" s="54"/>
      <c r="QFW190" s="54"/>
      <c r="QFX190" s="54"/>
      <c r="QFY190" s="54"/>
      <c r="QFZ190" s="54"/>
      <c r="QGA190" s="54"/>
      <c r="QGB190" s="54"/>
      <c r="QGC190" s="54"/>
      <c r="QGD190" s="54"/>
      <c r="QGE190" s="54"/>
      <c r="QGF190" s="54"/>
      <c r="QGG190" s="54"/>
      <c r="QGH190" s="54"/>
      <c r="QGI190" s="54"/>
      <c r="QGJ190" s="54"/>
      <c r="QGK190" s="54"/>
      <c r="QGL190" s="54"/>
      <c r="QGM190" s="54"/>
      <c r="QGN190" s="54"/>
      <c r="QGO190" s="54"/>
      <c r="QGP190" s="54"/>
      <c r="QGQ190" s="54"/>
      <c r="QGR190" s="54"/>
      <c r="QGS190" s="54"/>
      <c r="QGT190" s="54"/>
      <c r="QGU190" s="54"/>
      <c r="QGV190" s="54"/>
      <c r="QGW190" s="54"/>
      <c r="QGX190" s="54"/>
      <c r="QGY190" s="54"/>
      <c r="QGZ190" s="54"/>
      <c r="QHA190" s="54"/>
      <c r="QHB190" s="54"/>
      <c r="QHC190" s="54"/>
      <c r="QHD190" s="54"/>
      <c r="QHE190" s="54"/>
      <c r="QHF190" s="54"/>
      <c r="QHG190" s="54"/>
      <c r="QHH190" s="54"/>
      <c r="QHI190" s="54"/>
      <c r="QHJ190" s="54"/>
      <c r="QHK190" s="54"/>
      <c r="QHL190" s="54"/>
      <c r="QHM190" s="54"/>
      <c r="QHN190" s="54"/>
      <c r="QHO190" s="54"/>
      <c r="QHP190" s="54"/>
      <c r="QHQ190" s="54"/>
      <c r="QHR190" s="54"/>
      <c r="QHS190" s="54"/>
      <c r="QHT190" s="54"/>
      <c r="QHU190" s="54"/>
      <c r="QHV190" s="54"/>
      <c r="QHW190" s="54"/>
      <c r="QHX190" s="54"/>
      <c r="QHY190" s="54"/>
      <c r="QHZ190" s="54"/>
      <c r="QIA190" s="54"/>
      <c r="QIB190" s="54"/>
      <c r="QIC190" s="54"/>
      <c r="QID190" s="54"/>
      <c r="QIE190" s="54"/>
      <c r="QIF190" s="54"/>
      <c r="QIG190" s="54"/>
      <c r="QIH190" s="54"/>
      <c r="QII190" s="54"/>
      <c r="QIJ190" s="54"/>
      <c r="QIK190" s="54"/>
      <c r="QIL190" s="54"/>
      <c r="QIM190" s="54"/>
      <c r="QIN190" s="54"/>
      <c r="QIO190" s="54"/>
      <c r="QIP190" s="54"/>
      <c r="QIQ190" s="54"/>
      <c r="QIR190" s="54"/>
      <c r="QIS190" s="54"/>
      <c r="QIT190" s="54"/>
      <c r="QIU190" s="54"/>
      <c r="QIV190" s="54"/>
      <c r="QIW190" s="54"/>
      <c r="QIX190" s="54"/>
      <c r="QIY190" s="54"/>
      <c r="QIZ190" s="54"/>
      <c r="QJA190" s="54"/>
      <c r="QJB190" s="54"/>
      <c r="QJC190" s="54"/>
      <c r="QJD190" s="54"/>
      <c r="QJE190" s="54"/>
      <c r="QJF190" s="54"/>
      <c r="QJG190" s="54"/>
      <c r="QJH190" s="54"/>
      <c r="QJI190" s="54"/>
      <c r="QJJ190" s="54"/>
      <c r="QJK190" s="54"/>
      <c r="QJL190" s="54"/>
      <c r="QJM190" s="54"/>
      <c r="QJN190" s="54"/>
      <c r="QJO190" s="54"/>
      <c r="QJP190" s="54"/>
      <c r="QJQ190" s="54"/>
      <c r="QJR190" s="54"/>
      <c r="QJS190" s="54"/>
      <c r="QJT190" s="54"/>
      <c r="QJU190" s="54"/>
      <c r="QJV190" s="54"/>
      <c r="QJW190" s="54"/>
      <c r="QJX190" s="54"/>
      <c r="QJY190" s="54"/>
      <c r="QJZ190" s="54"/>
      <c r="QKA190" s="54"/>
      <c r="QKB190" s="54"/>
      <c r="QKC190" s="54"/>
      <c r="QKD190" s="54"/>
      <c r="QKE190" s="54"/>
      <c r="QKF190" s="54"/>
      <c r="QKG190" s="54"/>
      <c r="QKH190" s="54"/>
      <c r="QKI190" s="54"/>
      <c r="QKJ190" s="54"/>
      <c r="QKK190" s="54"/>
      <c r="QKL190" s="54"/>
      <c r="QKM190" s="54"/>
      <c r="QKN190" s="54"/>
      <c r="QKO190" s="54"/>
      <c r="QKP190" s="54"/>
      <c r="QKQ190" s="54"/>
      <c r="QKR190" s="54"/>
      <c r="QKS190" s="54"/>
      <c r="QKT190" s="54"/>
      <c r="QKU190" s="54"/>
      <c r="QKV190" s="54"/>
      <c r="QKW190" s="54"/>
      <c r="QKX190" s="54"/>
      <c r="QKY190" s="54"/>
      <c r="QKZ190" s="54"/>
      <c r="QLA190" s="54"/>
      <c r="QLB190" s="54"/>
      <c r="QLC190" s="54"/>
      <c r="QLD190" s="54"/>
      <c r="QLE190" s="54"/>
      <c r="QLF190" s="54"/>
      <c r="QLG190" s="54"/>
      <c r="QLH190" s="54"/>
      <c r="QLI190" s="54"/>
      <c r="QLJ190" s="54"/>
      <c r="QLK190" s="54"/>
      <c r="QLL190" s="54"/>
      <c r="QLM190" s="54"/>
      <c r="QLN190" s="54"/>
      <c r="QLO190" s="54"/>
      <c r="QLP190" s="54"/>
      <c r="QLQ190" s="54"/>
      <c r="QLR190" s="54"/>
      <c r="QLS190" s="54"/>
      <c r="QLT190" s="54"/>
      <c r="QLU190" s="54"/>
      <c r="QLV190" s="54"/>
      <c r="QLW190" s="54"/>
      <c r="QLX190" s="54"/>
      <c r="QLY190" s="54"/>
      <c r="QLZ190" s="54"/>
      <c r="QMA190" s="54"/>
      <c r="QMB190" s="54"/>
      <c r="QMC190" s="54"/>
      <c r="QMD190" s="54"/>
      <c r="QME190" s="54"/>
      <c r="QMF190" s="54"/>
      <c r="QMG190" s="54"/>
      <c r="QMH190" s="54"/>
      <c r="QMI190" s="54"/>
      <c r="QMJ190" s="54"/>
      <c r="QMK190" s="54"/>
      <c r="QML190" s="54"/>
      <c r="QMM190" s="54"/>
      <c r="QMN190" s="54"/>
      <c r="QMO190" s="54"/>
      <c r="QMP190" s="54"/>
      <c r="QMQ190" s="54"/>
      <c r="QMR190" s="54"/>
      <c r="QMS190" s="54"/>
      <c r="QMT190" s="54"/>
      <c r="QMU190" s="54"/>
      <c r="QMV190" s="54"/>
      <c r="QMW190" s="54"/>
      <c r="QMX190" s="54"/>
      <c r="QMY190" s="54"/>
      <c r="QMZ190" s="54"/>
      <c r="QNA190" s="54"/>
      <c r="QNB190" s="54"/>
      <c r="QNC190" s="54"/>
      <c r="QND190" s="54"/>
      <c r="QNE190" s="54"/>
      <c r="QNF190" s="54"/>
      <c r="QNG190" s="54"/>
      <c r="QNH190" s="54"/>
      <c r="QNI190" s="54"/>
      <c r="QNJ190" s="54"/>
      <c r="QNK190" s="54"/>
      <c r="QNL190" s="54"/>
      <c r="QNM190" s="54"/>
      <c r="QNN190" s="54"/>
      <c r="QNO190" s="54"/>
      <c r="QNP190" s="54"/>
      <c r="QNQ190" s="54"/>
      <c r="QNR190" s="54"/>
      <c r="QNS190" s="54"/>
      <c r="QNT190" s="54"/>
      <c r="QNU190" s="54"/>
      <c r="QNV190" s="54"/>
      <c r="QNW190" s="54"/>
      <c r="QNX190" s="54"/>
      <c r="QNY190" s="54"/>
      <c r="QNZ190" s="54"/>
      <c r="QOA190" s="54"/>
      <c r="QOB190" s="54"/>
      <c r="QOC190" s="54"/>
      <c r="QOD190" s="54"/>
      <c r="QOE190" s="54"/>
      <c r="QOF190" s="54"/>
      <c r="QOG190" s="54"/>
      <c r="QOH190" s="54"/>
      <c r="QOI190" s="54"/>
      <c r="QOJ190" s="54"/>
      <c r="QOK190" s="54"/>
      <c r="QOL190" s="54"/>
      <c r="QOM190" s="54"/>
      <c r="QON190" s="54"/>
      <c r="QOO190" s="54"/>
      <c r="QOP190" s="54"/>
      <c r="QOQ190" s="54"/>
      <c r="QOR190" s="54"/>
      <c r="QOS190" s="54"/>
      <c r="QOT190" s="54"/>
      <c r="QOU190" s="54"/>
      <c r="QOV190" s="54"/>
      <c r="QOW190" s="54"/>
      <c r="QOX190" s="54"/>
      <c r="QOY190" s="54"/>
      <c r="QOZ190" s="54"/>
      <c r="QPA190" s="54"/>
      <c r="QPB190" s="54"/>
      <c r="QPC190" s="54"/>
      <c r="QPD190" s="54"/>
      <c r="QPE190" s="54"/>
      <c r="QPF190" s="54"/>
      <c r="QPG190" s="54"/>
      <c r="QPH190" s="54"/>
      <c r="QPI190" s="54"/>
      <c r="QPJ190" s="54"/>
      <c r="QPK190" s="54"/>
      <c r="QPL190" s="54"/>
      <c r="QPM190" s="54"/>
      <c r="QPN190" s="54"/>
      <c r="QPO190" s="54"/>
      <c r="QPP190" s="54"/>
      <c r="QPQ190" s="54"/>
      <c r="QPR190" s="54"/>
      <c r="QPS190" s="54"/>
      <c r="QPT190" s="54"/>
      <c r="QPU190" s="54"/>
      <c r="QPV190" s="54"/>
      <c r="QPW190" s="54"/>
      <c r="QPX190" s="54"/>
      <c r="QPY190" s="54"/>
      <c r="QPZ190" s="54"/>
      <c r="QQA190" s="54"/>
      <c r="QQB190" s="54"/>
      <c r="QQC190" s="54"/>
      <c r="QQD190" s="54"/>
      <c r="QQE190" s="54"/>
      <c r="QQF190" s="54"/>
      <c r="QQG190" s="54"/>
      <c r="QQH190" s="54"/>
      <c r="QQI190" s="54"/>
      <c r="QQJ190" s="54"/>
      <c r="QQK190" s="54"/>
      <c r="QQL190" s="54"/>
      <c r="QQM190" s="54"/>
      <c r="QQN190" s="54"/>
      <c r="QQO190" s="54"/>
      <c r="QQP190" s="54"/>
      <c r="QQQ190" s="54"/>
      <c r="QQR190" s="54"/>
      <c r="QQS190" s="54"/>
      <c r="QQT190" s="54"/>
      <c r="QQU190" s="54"/>
      <c r="QQV190" s="54"/>
      <c r="QQW190" s="54"/>
      <c r="QQX190" s="54"/>
      <c r="QQY190" s="54"/>
      <c r="QQZ190" s="54"/>
      <c r="QRA190" s="54"/>
      <c r="QRB190" s="54"/>
      <c r="QRC190" s="54"/>
      <c r="QRD190" s="54"/>
      <c r="QRE190" s="54"/>
      <c r="QRF190" s="54"/>
      <c r="QRG190" s="54"/>
      <c r="QRH190" s="54"/>
      <c r="QRI190" s="54"/>
      <c r="QRJ190" s="54"/>
      <c r="QRK190" s="54"/>
      <c r="QRL190" s="54"/>
      <c r="QRM190" s="54"/>
      <c r="QRN190" s="54"/>
      <c r="QRO190" s="54"/>
      <c r="QRP190" s="54"/>
      <c r="QRQ190" s="54"/>
      <c r="QRR190" s="54"/>
      <c r="QRS190" s="54"/>
      <c r="QRT190" s="54"/>
      <c r="QRU190" s="54"/>
      <c r="QRV190" s="54"/>
      <c r="QRW190" s="54"/>
      <c r="QRX190" s="54"/>
      <c r="QRY190" s="54"/>
      <c r="QRZ190" s="54"/>
      <c r="QSA190" s="54"/>
      <c r="QSB190" s="54"/>
      <c r="QSC190" s="54"/>
      <c r="QSD190" s="54"/>
      <c r="QSE190" s="54"/>
      <c r="QSF190" s="54"/>
      <c r="QSG190" s="54"/>
      <c r="QSH190" s="54"/>
      <c r="QSI190" s="54"/>
      <c r="QSJ190" s="54"/>
      <c r="QSK190" s="54"/>
      <c r="QSL190" s="54"/>
      <c r="QSM190" s="54"/>
      <c r="QSN190" s="54"/>
      <c r="QSO190" s="54"/>
      <c r="QSP190" s="54"/>
      <c r="QSQ190" s="54"/>
      <c r="QSR190" s="54"/>
      <c r="QSS190" s="54"/>
      <c r="QST190" s="54"/>
      <c r="QSU190" s="54"/>
      <c r="QSV190" s="54"/>
      <c r="QSW190" s="54"/>
      <c r="QSX190" s="54"/>
      <c r="QSY190" s="54"/>
      <c r="QSZ190" s="54"/>
      <c r="QTA190" s="54"/>
      <c r="QTB190" s="54"/>
      <c r="QTC190" s="54"/>
      <c r="QTD190" s="54"/>
      <c r="QTE190" s="54"/>
      <c r="QTF190" s="54"/>
      <c r="QTG190" s="54"/>
      <c r="QTH190" s="54"/>
      <c r="QTI190" s="54"/>
      <c r="QTJ190" s="54"/>
      <c r="QTK190" s="54"/>
      <c r="QTL190" s="54"/>
      <c r="QTM190" s="54"/>
      <c r="QTN190" s="54"/>
      <c r="QTO190" s="54"/>
      <c r="QTP190" s="54"/>
      <c r="QTQ190" s="54"/>
      <c r="QTR190" s="54"/>
      <c r="QTS190" s="54"/>
      <c r="QTT190" s="54"/>
      <c r="QTU190" s="54"/>
      <c r="QTV190" s="54"/>
      <c r="QTW190" s="54"/>
      <c r="QTX190" s="54"/>
      <c r="QTY190" s="54"/>
      <c r="QTZ190" s="54"/>
      <c r="QUA190" s="54"/>
      <c r="QUB190" s="54"/>
      <c r="QUC190" s="54"/>
      <c r="QUD190" s="54"/>
      <c r="QUE190" s="54"/>
      <c r="QUF190" s="54"/>
      <c r="QUG190" s="54"/>
      <c r="QUH190" s="54"/>
      <c r="QUI190" s="54"/>
      <c r="QUJ190" s="54"/>
      <c r="QUK190" s="54"/>
      <c r="QUL190" s="54"/>
      <c r="QUM190" s="54"/>
      <c r="QUN190" s="54"/>
      <c r="QUO190" s="54"/>
      <c r="QUP190" s="54"/>
      <c r="QUQ190" s="54"/>
      <c r="QUR190" s="54"/>
      <c r="QUS190" s="54"/>
      <c r="QUT190" s="54"/>
      <c r="QUU190" s="54"/>
      <c r="QUV190" s="54"/>
      <c r="QUW190" s="54"/>
      <c r="QUX190" s="54"/>
      <c r="QUY190" s="54"/>
      <c r="QUZ190" s="54"/>
      <c r="QVA190" s="54"/>
      <c r="QVB190" s="54"/>
      <c r="QVC190" s="54"/>
      <c r="QVD190" s="54"/>
      <c r="QVE190" s="54"/>
      <c r="QVF190" s="54"/>
      <c r="QVG190" s="54"/>
      <c r="QVH190" s="54"/>
      <c r="QVI190" s="54"/>
      <c r="QVJ190" s="54"/>
      <c r="QVK190" s="54"/>
      <c r="QVL190" s="54"/>
      <c r="QVM190" s="54"/>
      <c r="QVN190" s="54"/>
      <c r="QVO190" s="54"/>
      <c r="QVP190" s="54"/>
      <c r="QVQ190" s="54"/>
      <c r="QVR190" s="54"/>
      <c r="QVS190" s="54"/>
      <c r="QVT190" s="54"/>
      <c r="QVU190" s="54"/>
      <c r="QVV190" s="54"/>
      <c r="QVW190" s="54"/>
      <c r="QVX190" s="54"/>
      <c r="QVY190" s="54"/>
      <c r="QVZ190" s="54"/>
      <c r="QWA190" s="54"/>
      <c r="QWB190" s="54"/>
      <c r="QWC190" s="54"/>
      <c r="QWD190" s="54"/>
      <c r="QWE190" s="54"/>
      <c r="QWF190" s="54"/>
      <c r="QWG190" s="54"/>
      <c r="QWH190" s="54"/>
      <c r="QWI190" s="54"/>
      <c r="QWJ190" s="54"/>
      <c r="QWK190" s="54"/>
      <c r="QWL190" s="54"/>
      <c r="QWM190" s="54"/>
      <c r="QWN190" s="54"/>
      <c r="QWO190" s="54"/>
      <c r="QWP190" s="54"/>
      <c r="QWQ190" s="54"/>
      <c r="QWR190" s="54"/>
      <c r="QWS190" s="54"/>
      <c r="QWT190" s="54"/>
      <c r="QWU190" s="54"/>
      <c r="QWV190" s="54"/>
      <c r="QWW190" s="54"/>
      <c r="QWX190" s="54"/>
      <c r="QWY190" s="54"/>
      <c r="QWZ190" s="54"/>
      <c r="QXA190" s="54"/>
      <c r="QXB190" s="54"/>
      <c r="QXC190" s="54"/>
      <c r="QXD190" s="54"/>
      <c r="QXE190" s="54"/>
      <c r="QXF190" s="54"/>
      <c r="QXG190" s="54"/>
      <c r="QXH190" s="54"/>
      <c r="QXI190" s="54"/>
      <c r="QXJ190" s="54"/>
      <c r="QXK190" s="54"/>
      <c r="QXL190" s="54"/>
      <c r="QXM190" s="54"/>
      <c r="QXN190" s="54"/>
      <c r="QXO190" s="54"/>
      <c r="QXP190" s="54"/>
      <c r="QXQ190" s="54"/>
      <c r="QXR190" s="54"/>
      <c r="QXS190" s="54"/>
      <c r="QXT190" s="54"/>
      <c r="QXU190" s="54"/>
      <c r="QXV190" s="54"/>
      <c r="QXW190" s="54"/>
      <c r="QXX190" s="54"/>
      <c r="QXY190" s="54"/>
      <c r="QXZ190" s="54"/>
      <c r="QYA190" s="54"/>
      <c r="QYB190" s="54"/>
      <c r="QYC190" s="54"/>
      <c r="QYD190" s="54"/>
      <c r="QYE190" s="54"/>
      <c r="QYF190" s="54"/>
      <c r="QYG190" s="54"/>
      <c r="QYH190" s="54"/>
      <c r="QYI190" s="54"/>
      <c r="QYJ190" s="54"/>
      <c r="QYK190" s="54"/>
      <c r="QYL190" s="54"/>
      <c r="QYM190" s="54"/>
      <c r="QYN190" s="54"/>
      <c r="QYO190" s="54"/>
      <c r="QYP190" s="54"/>
      <c r="QYQ190" s="54"/>
      <c r="QYR190" s="54"/>
      <c r="QYS190" s="54"/>
      <c r="QYT190" s="54"/>
      <c r="QYU190" s="54"/>
      <c r="QYV190" s="54"/>
      <c r="QYW190" s="54"/>
      <c r="QYX190" s="54"/>
      <c r="QYY190" s="54"/>
      <c r="QYZ190" s="54"/>
      <c r="QZA190" s="54"/>
      <c r="QZB190" s="54"/>
      <c r="QZC190" s="54"/>
      <c r="QZD190" s="54"/>
      <c r="QZE190" s="54"/>
      <c r="QZF190" s="54"/>
      <c r="QZG190" s="54"/>
      <c r="QZH190" s="54"/>
      <c r="QZI190" s="54"/>
      <c r="QZJ190" s="54"/>
      <c r="QZK190" s="54"/>
      <c r="QZL190" s="54"/>
      <c r="QZM190" s="54"/>
      <c r="QZN190" s="54"/>
      <c r="QZO190" s="54"/>
      <c r="QZP190" s="54"/>
      <c r="QZQ190" s="54"/>
      <c r="QZR190" s="54"/>
      <c r="QZS190" s="54"/>
      <c r="QZT190" s="54"/>
      <c r="QZU190" s="54"/>
      <c r="QZV190" s="54"/>
      <c r="QZW190" s="54"/>
      <c r="QZX190" s="54"/>
      <c r="QZY190" s="54"/>
      <c r="QZZ190" s="54"/>
      <c r="RAA190" s="54"/>
      <c r="RAB190" s="54"/>
      <c r="RAC190" s="54"/>
      <c r="RAD190" s="54"/>
      <c r="RAE190" s="54"/>
      <c r="RAF190" s="54"/>
      <c r="RAG190" s="54"/>
      <c r="RAH190" s="54"/>
      <c r="RAI190" s="54"/>
      <c r="RAJ190" s="54"/>
      <c r="RAK190" s="54"/>
      <c r="RAL190" s="54"/>
      <c r="RAM190" s="54"/>
      <c r="RAN190" s="54"/>
      <c r="RAO190" s="54"/>
      <c r="RAP190" s="54"/>
      <c r="RAQ190" s="54"/>
      <c r="RAR190" s="54"/>
      <c r="RAS190" s="54"/>
      <c r="RAT190" s="54"/>
      <c r="RAU190" s="54"/>
      <c r="RAV190" s="54"/>
      <c r="RAW190" s="54"/>
      <c r="RAX190" s="54"/>
      <c r="RAY190" s="54"/>
      <c r="RAZ190" s="54"/>
      <c r="RBA190" s="54"/>
      <c r="RBB190" s="54"/>
      <c r="RBC190" s="54"/>
      <c r="RBD190" s="54"/>
      <c r="RBE190" s="54"/>
      <c r="RBF190" s="54"/>
      <c r="RBG190" s="54"/>
      <c r="RBH190" s="54"/>
      <c r="RBI190" s="54"/>
      <c r="RBJ190" s="54"/>
      <c r="RBK190" s="54"/>
      <c r="RBL190" s="54"/>
      <c r="RBM190" s="54"/>
      <c r="RBN190" s="54"/>
      <c r="RBO190" s="54"/>
      <c r="RBP190" s="54"/>
      <c r="RBQ190" s="54"/>
      <c r="RBR190" s="54"/>
      <c r="RBS190" s="54"/>
      <c r="RBT190" s="54"/>
      <c r="RBU190" s="54"/>
      <c r="RBV190" s="54"/>
      <c r="RBW190" s="54"/>
      <c r="RBX190" s="54"/>
      <c r="RBY190" s="54"/>
      <c r="RBZ190" s="54"/>
      <c r="RCA190" s="54"/>
      <c r="RCB190" s="54"/>
      <c r="RCC190" s="54"/>
      <c r="RCD190" s="54"/>
      <c r="RCE190" s="54"/>
      <c r="RCF190" s="54"/>
      <c r="RCG190" s="54"/>
      <c r="RCH190" s="54"/>
      <c r="RCI190" s="54"/>
      <c r="RCJ190" s="54"/>
      <c r="RCK190" s="54"/>
      <c r="RCL190" s="54"/>
      <c r="RCM190" s="54"/>
      <c r="RCN190" s="54"/>
      <c r="RCO190" s="54"/>
      <c r="RCP190" s="54"/>
      <c r="RCQ190" s="54"/>
      <c r="RCR190" s="54"/>
      <c r="RCS190" s="54"/>
      <c r="RCT190" s="54"/>
      <c r="RCU190" s="54"/>
      <c r="RCV190" s="54"/>
      <c r="RCW190" s="54"/>
      <c r="RCX190" s="54"/>
      <c r="RCY190" s="54"/>
      <c r="RCZ190" s="54"/>
      <c r="RDA190" s="54"/>
      <c r="RDB190" s="54"/>
      <c r="RDC190" s="54"/>
      <c r="RDD190" s="54"/>
      <c r="RDE190" s="54"/>
      <c r="RDF190" s="54"/>
      <c r="RDG190" s="54"/>
      <c r="RDH190" s="54"/>
      <c r="RDI190" s="54"/>
      <c r="RDJ190" s="54"/>
      <c r="RDK190" s="54"/>
      <c r="RDL190" s="54"/>
      <c r="RDM190" s="54"/>
      <c r="RDN190" s="54"/>
      <c r="RDO190" s="54"/>
      <c r="RDP190" s="54"/>
      <c r="RDQ190" s="54"/>
      <c r="RDR190" s="54"/>
      <c r="RDS190" s="54"/>
      <c r="RDT190" s="54"/>
      <c r="RDU190" s="54"/>
      <c r="RDV190" s="54"/>
      <c r="RDW190" s="54"/>
      <c r="RDX190" s="54"/>
      <c r="RDY190" s="54"/>
      <c r="RDZ190" s="54"/>
      <c r="REA190" s="54"/>
      <c r="REB190" s="54"/>
      <c r="REC190" s="54"/>
      <c r="RED190" s="54"/>
      <c r="REE190" s="54"/>
      <c r="REF190" s="54"/>
      <c r="REG190" s="54"/>
      <c r="REH190" s="54"/>
      <c r="REI190" s="54"/>
      <c r="REJ190" s="54"/>
      <c r="REK190" s="54"/>
      <c r="REL190" s="54"/>
      <c r="REM190" s="54"/>
      <c r="REN190" s="54"/>
      <c r="REO190" s="54"/>
      <c r="REP190" s="54"/>
      <c r="REQ190" s="54"/>
      <c r="RER190" s="54"/>
      <c r="RES190" s="54"/>
      <c r="RET190" s="54"/>
      <c r="REU190" s="54"/>
      <c r="REV190" s="54"/>
      <c r="REW190" s="54"/>
      <c r="REX190" s="54"/>
      <c r="REY190" s="54"/>
      <c r="REZ190" s="54"/>
      <c r="RFA190" s="54"/>
      <c r="RFB190" s="54"/>
      <c r="RFC190" s="54"/>
      <c r="RFD190" s="54"/>
      <c r="RFE190" s="54"/>
      <c r="RFF190" s="54"/>
      <c r="RFG190" s="54"/>
      <c r="RFH190" s="54"/>
      <c r="RFI190" s="54"/>
      <c r="RFJ190" s="54"/>
      <c r="RFK190" s="54"/>
      <c r="RFL190" s="54"/>
      <c r="RFM190" s="54"/>
      <c r="RFN190" s="54"/>
      <c r="RFO190" s="54"/>
      <c r="RFP190" s="54"/>
      <c r="RFQ190" s="54"/>
      <c r="RFR190" s="54"/>
      <c r="RFS190" s="54"/>
      <c r="RFT190" s="54"/>
      <c r="RFU190" s="54"/>
      <c r="RFV190" s="54"/>
      <c r="RFW190" s="54"/>
      <c r="RFX190" s="54"/>
      <c r="RFY190" s="54"/>
      <c r="RFZ190" s="54"/>
      <c r="RGA190" s="54"/>
      <c r="RGB190" s="54"/>
      <c r="RGC190" s="54"/>
      <c r="RGD190" s="54"/>
      <c r="RGE190" s="54"/>
      <c r="RGF190" s="54"/>
      <c r="RGG190" s="54"/>
      <c r="RGH190" s="54"/>
      <c r="RGI190" s="54"/>
      <c r="RGJ190" s="54"/>
      <c r="RGK190" s="54"/>
      <c r="RGL190" s="54"/>
      <c r="RGM190" s="54"/>
      <c r="RGN190" s="54"/>
      <c r="RGO190" s="54"/>
      <c r="RGP190" s="54"/>
      <c r="RGQ190" s="54"/>
      <c r="RGR190" s="54"/>
      <c r="RGS190" s="54"/>
      <c r="RGT190" s="54"/>
      <c r="RGU190" s="54"/>
      <c r="RGV190" s="54"/>
      <c r="RGW190" s="54"/>
      <c r="RGX190" s="54"/>
      <c r="RGY190" s="54"/>
      <c r="RGZ190" s="54"/>
      <c r="RHA190" s="54"/>
      <c r="RHB190" s="54"/>
      <c r="RHC190" s="54"/>
      <c r="RHD190" s="54"/>
      <c r="RHE190" s="54"/>
      <c r="RHF190" s="54"/>
      <c r="RHG190" s="54"/>
      <c r="RHH190" s="54"/>
      <c r="RHI190" s="54"/>
      <c r="RHJ190" s="54"/>
      <c r="RHK190" s="54"/>
      <c r="RHL190" s="54"/>
      <c r="RHM190" s="54"/>
      <c r="RHN190" s="54"/>
      <c r="RHO190" s="54"/>
      <c r="RHP190" s="54"/>
      <c r="RHQ190" s="54"/>
      <c r="RHR190" s="54"/>
      <c r="RHS190" s="54"/>
      <c r="RHT190" s="54"/>
      <c r="RHU190" s="54"/>
      <c r="RHV190" s="54"/>
      <c r="RHW190" s="54"/>
      <c r="RHX190" s="54"/>
      <c r="RHY190" s="54"/>
      <c r="RHZ190" s="54"/>
      <c r="RIA190" s="54"/>
      <c r="RIB190" s="54"/>
      <c r="RIC190" s="54"/>
      <c r="RID190" s="54"/>
      <c r="RIE190" s="54"/>
      <c r="RIF190" s="54"/>
      <c r="RIG190" s="54"/>
      <c r="RIH190" s="54"/>
      <c r="RII190" s="54"/>
      <c r="RIJ190" s="54"/>
      <c r="RIK190" s="54"/>
      <c r="RIL190" s="54"/>
      <c r="RIM190" s="54"/>
      <c r="RIN190" s="54"/>
      <c r="RIO190" s="54"/>
      <c r="RIP190" s="54"/>
      <c r="RIQ190" s="54"/>
      <c r="RIR190" s="54"/>
      <c r="RIS190" s="54"/>
      <c r="RIT190" s="54"/>
      <c r="RIU190" s="54"/>
      <c r="RIV190" s="54"/>
      <c r="RIW190" s="54"/>
      <c r="RIX190" s="54"/>
      <c r="RIY190" s="54"/>
      <c r="RIZ190" s="54"/>
      <c r="RJA190" s="54"/>
      <c r="RJB190" s="54"/>
      <c r="RJC190" s="54"/>
      <c r="RJD190" s="54"/>
      <c r="RJE190" s="54"/>
      <c r="RJF190" s="54"/>
      <c r="RJG190" s="54"/>
      <c r="RJH190" s="54"/>
      <c r="RJI190" s="54"/>
      <c r="RJJ190" s="54"/>
      <c r="RJK190" s="54"/>
      <c r="RJL190" s="54"/>
      <c r="RJM190" s="54"/>
      <c r="RJN190" s="54"/>
      <c r="RJO190" s="54"/>
      <c r="RJP190" s="54"/>
      <c r="RJQ190" s="54"/>
      <c r="RJR190" s="54"/>
      <c r="RJS190" s="54"/>
      <c r="RJT190" s="54"/>
      <c r="RJU190" s="54"/>
      <c r="RJV190" s="54"/>
      <c r="RJW190" s="54"/>
      <c r="RJX190" s="54"/>
      <c r="RJY190" s="54"/>
      <c r="RJZ190" s="54"/>
      <c r="RKA190" s="54"/>
      <c r="RKB190" s="54"/>
      <c r="RKC190" s="54"/>
      <c r="RKD190" s="54"/>
      <c r="RKE190" s="54"/>
      <c r="RKF190" s="54"/>
      <c r="RKG190" s="54"/>
      <c r="RKH190" s="54"/>
      <c r="RKI190" s="54"/>
      <c r="RKJ190" s="54"/>
      <c r="RKK190" s="54"/>
      <c r="RKL190" s="54"/>
      <c r="RKM190" s="54"/>
      <c r="RKN190" s="54"/>
      <c r="RKO190" s="54"/>
      <c r="RKP190" s="54"/>
      <c r="RKQ190" s="54"/>
      <c r="RKR190" s="54"/>
      <c r="RKS190" s="54"/>
      <c r="RKT190" s="54"/>
      <c r="RKU190" s="54"/>
      <c r="RKV190" s="54"/>
      <c r="RKW190" s="54"/>
      <c r="RKX190" s="54"/>
      <c r="RKY190" s="54"/>
      <c r="RKZ190" s="54"/>
      <c r="RLA190" s="54"/>
      <c r="RLB190" s="54"/>
      <c r="RLC190" s="54"/>
      <c r="RLD190" s="54"/>
      <c r="RLE190" s="54"/>
      <c r="RLF190" s="54"/>
      <c r="RLG190" s="54"/>
      <c r="RLH190" s="54"/>
      <c r="RLI190" s="54"/>
      <c r="RLJ190" s="54"/>
      <c r="RLK190" s="54"/>
      <c r="RLL190" s="54"/>
      <c r="RLM190" s="54"/>
      <c r="RLN190" s="54"/>
      <c r="RLO190" s="54"/>
      <c r="RLP190" s="54"/>
      <c r="RLQ190" s="54"/>
      <c r="RLR190" s="54"/>
      <c r="RLS190" s="54"/>
      <c r="RLT190" s="54"/>
      <c r="RLU190" s="54"/>
      <c r="RLV190" s="54"/>
      <c r="RLW190" s="54"/>
      <c r="RLX190" s="54"/>
      <c r="RLY190" s="54"/>
      <c r="RLZ190" s="54"/>
      <c r="RMA190" s="54"/>
      <c r="RMB190" s="54"/>
      <c r="RMC190" s="54"/>
      <c r="RMD190" s="54"/>
      <c r="RME190" s="54"/>
      <c r="RMF190" s="54"/>
      <c r="RMG190" s="54"/>
      <c r="RMH190" s="54"/>
      <c r="RMI190" s="54"/>
      <c r="RMJ190" s="54"/>
      <c r="RMK190" s="54"/>
      <c r="RML190" s="54"/>
      <c r="RMM190" s="54"/>
      <c r="RMN190" s="54"/>
      <c r="RMO190" s="54"/>
      <c r="RMP190" s="54"/>
      <c r="RMQ190" s="54"/>
      <c r="RMR190" s="54"/>
      <c r="RMS190" s="54"/>
      <c r="RMT190" s="54"/>
      <c r="RMU190" s="54"/>
      <c r="RMV190" s="54"/>
      <c r="RMW190" s="54"/>
      <c r="RMX190" s="54"/>
      <c r="RMY190" s="54"/>
      <c r="RMZ190" s="54"/>
      <c r="RNA190" s="54"/>
      <c r="RNB190" s="54"/>
      <c r="RNC190" s="54"/>
      <c r="RND190" s="54"/>
      <c r="RNE190" s="54"/>
      <c r="RNF190" s="54"/>
      <c r="RNG190" s="54"/>
      <c r="RNH190" s="54"/>
      <c r="RNI190" s="54"/>
      <c r="RNJ190" s="54"/>
      <c r="RNK190" s="54"/>
      <c r="RNL190" s="54"/>
      <c r="RNM190" s="54"/>
      <c r="RNN190" s="54"/>
      <c r="RNO190" s="54"/>
      <c r="RNP190" s="54"/>
      <c r="RNQ190" s="54"/>
      <c r="RNR190" s="54"/>
      <c r="RNS190" s="54"/>
      <c r="RNT190" s="54"/>
      <c r="RNU190" s="54"/>
      <c r="RNV190" s="54"/>
      <c r="RNW190" s="54"/>
      <c r="RNX190" s="54"/>
      <c r="RNY190" s="54"/>
      <c r="RNZ190" s="54"/>
      <c r="ROA190" s="54"/>
      <c r="ROB190" s="54"/>
      <c r="ROC190" s="54"/>
      <c r="ROD190" s="54"/>
      <c r="ROE190" s="54"/>
      <c r="ROF190" s="54"/>
      <c r="ROG190" s="54"/>
      <c r="ROH190" s="54"/>
      <c r="ROI190" s="54"/>
      <c r="ROJ190" s="54"/>
      <c r="ROK190" s="54"/>
      <c r="ROL190" s="54"/>
      <c r="ROM190" s="54"/>
      <c r="RON190" s="54"/>
      <c r="ROO190" s="54"/>
      <c r="ROP190" s="54"/>
      <c r="ROQ190" s="54"/>
      <c r="ROR190" s="54"/>
      <c r="ROS190" s="54"/>
      <c r="ROT190" s="54"/>
      <c r="ROU190" s="54"/>
      <c r="ROV190" s="54"/>
      <c r="ROW190" s="54"/>
      <c r="ROX190" s="54"/>
      <c r="ROY190" s="54"/>
      <c r="ROZ190" s="54"/>
      <c r="RPA190" s="54"/>
      <c r="RPB190" s="54"/>
      <c r="RPC190" s="54"/>
      <c r="RPD190" s="54"/>
      <c r="RPE190" s="54"/>
      <c r="RPF190" s="54"/>
      <c r="RPG190" s="54"/>
      <c r="RPH190" s="54"/>
      <c r="RPI190" s="54"/>
      <c r="RPJ190" s="54"/>
      <c r="RPK190" s="54"/>
      <c r="RPL190" s="54"/>
      <c r="RPM190" s="54"/>
      <c r="RPN190" s="54"/>
      <c r="RPO190" s="54"/>
      <c r="RPP190" s="54"/>
      <c r="RPQ190" s="54"/>
      <c r="RPR190" s="54"/>
      <c r="RPS190" s="54"/>
      <c r="RPT190" s="54"/>
      <c r="RPU190" s="54"/>
      <c r="RPV190" s="54"/>
      <c r="RPW190" s="54"/>
      <c r="RPX190" s="54"/>
      <c r="RPY190" s="54"/>
      <c r="RPZ190" s="54"/>
      <c r="RQA190" s="54"/>
      <c r="RQB190" s="54"/>
      <c r="RQC190" s="54"/>
      <c r="RQD190" s="54"/>
      <c r="RQE190" s="54"/>
      <c r="RQF190" s="54"/>
      <c r="RQG190" s="54"/>
      <c r="RQH190" s="54"/>
      <c r="RQI190" s="54"/>
      <c r="RQJ190" s="54"/>
      <c r="RQK190" s="54"/>
      <c r="RQL190" s="54"/>
      <c r="RQM190" s="54"/>
      <c r="RQN190" s="54"/>
      <c r="RQO190" s="54"/>
      <c r="RQP190" s="54"/>
      <c r="RQQ190" s="54"/>
      <c r="RQR190" s="54"/>
      <c r="RQS190" s="54"/>
      <c r="RQT190" s="54"/>
      <c r="RQU190" s="54"/>
      <c r="RQV190" s="54"/>
      <c r="RQW190" s="54"/>
      <c r="RQX190" s="54"/>
      <c r="RQY190" s="54"/>
      <c r="RQZ190" s="54"/>
      <c r="RRA190" s="54"/>
      <c r="RRB190" s="54"/>
      <c r="RRC190" s="54"/>
      <c r="RRD190" s="54"/>
      <c r="RRE190" s="54"/>
      <c r="RRF190" s="54"/>
      <c r="RRG190" s="54"/>
      <c r="RRH190" s="54"/>
      <c r="RRI190" s="54"/>
      <c r="RRJ190" s="54"/>
      <c r="RRK190" s="54"/>
      <c r="RRL190" s="54"/>
      <c r="RRM190" s="54"/>
      <c r="RRN190" s="54"/>
      <c r="RRO190" s="54"/>
      <c r="RRP190" s="54"/>
      <c r="RRQ190" s="54"/>
      <c r="RRR190" s="54"/>
      <c r="RRS190" s="54"/>
      <c r="RRT190" s="54"/>
      <c r="RRU190" s="54"/>
      <c r="RRV190" s="54"/>
      <c r="RRW190" s="54"/>
      <c r="RRX190" s="54"/>
      <c r="RRY190" s="54"/>
      <c r="RRZ190" s="54"/>
      <c r="RSA190" s="54"/>
      <c r="RSB190" s="54"/>
      <c r="RSC190" s="54"/>
      <c r="RSD190" s="54"/>
      <c r="RSE190" s="54"/>
      <c r="RSF190" s="54"/>
      <c r="RSG190" s="54"/>
      <c r="RSH190" s="54"/>
      <c r="RSI190" s="54"/>
      <c r="RSJ190" s="54"/>
      <c r="RSK190" s="54"/>
      <c r="RSL190" s="54"/>
      <c r="RSM190" s="54"/>
      <c r="RSN190" s="54"/>
      <c r="RSO190" s="54"/>
      <c r="RSP190" s="54"/>
      <c r="RSQ190" s="54"/>
      <c r="RSR190" s="54"/>
      <c r="RSS190" s="54"/>
      <c r="RST190" s="54"/>
      <c r="RSU190" s="54"/>
      <c r="RSV190" s="54"/>
      <c r="RSW190" s="54"/>
      <c r="RSX190" s="54"/>
      <c r="RSY190" s="54"/>
      <c r="RSZ190" s="54"/>
      <c r="RTA190" s="54"/>
      <c r="RTB190" s="54"/>
      <c r="RTC190" s="54"/>
      <c r="RTD190" s="54"/>
      <c r="RTE190" s="54"/>
      <c r="RTF190" s="54"/>
      <c r="RTG190" s="54"/>
      <c r="RTH190" s="54"/>
      <c r="RTI190" s="54"/>
      <c r="RTJ190" s="54"/>
      <c r="RTK190" s="54"/>
      <c r="RTL190" s="54"/>
      <c r="RTM190" s="54"/>
      <c r="RTN190" s="54"/>
      <c r="RTO190" s="54"/>
      <c r="RTP190" s="54"/>
      <c r="RTQ190" s="54"/>
      <c r="RTR190" s="54"/>
      <c r="RTS190" s="54"/>
      <c r="RTT190" s="54"/>
      <c r="RTU190" s="54"/>
      <c r="RTV190" s="54"/>
      <c r="RTW190" s="54"/>
      <c r="RTX190" s="54"/>
      <c r="RTY190" s="54"/>
      <c r="RTZ190" s="54"/>
      <c r="RUA190" s="54"/>
      <c r="RUB190" s="54"/>
      <c r="RUC190" s="54"/>
      <c r="RUD190" s="54"/>
      <c r="RUE190" s="54"/>
      <c r="RUF190" s="54"/>
      <c r="RUG190" s="54"/>
      <c r="RUH190" s="54"/>
      <c r="RUI190" s="54"/>
      <c r="RUJ190" s="54"/>
      <c r="RUK190" s="54"/>
      <c r="RUL190" s="54"/>
      <c r="RUM190" s="54"/>
      <c r="RUN190" s="54"/>
      <c r="RUO190" s="54"/>
      <c r="RUP190" s="54"/>
      <c r="RUQ190" s="54"/>
      <c r="RUR190" s="54"/>
      <c r="RUS190" s="54"/>
      <c r="RUT190" s="54"/>
      <c r="RUU190" s="54"/>
      <c r="RUV190" s="54"/>
      <c r="RUW190" s="54"/>
      <c r="RUX190" s="54"/>
      <c r="RUY190" s="54"/>
      <c r="RUZ190" s="54"/>
      <c r="RVA190" s="54"/>
      <c r="RVB190" s="54"/>
      <c r="RVC190" s="54"/>
      <c r="RVD190" s="54"/>
      <c r="RVE190" s="54"/>
      <c r="RVF190" s="54"/>
      <c r="RVG190" s="54"/>
      <c r="RVH190" s="54"/>
      <c r="RVI190" s="54"/>
      <c r="RVJ190" s="54"/>
      <c r="RVK190" s="54"/>
      <c r="RVL190" s="54"/>
      <c r="RVM190" s="54"/>
      <c r="RVN190" s="54"/>
      <c r="RVO190" s="54"/>
      <c r="RVP190" s="54"/>
      <c r="RVQ190" s="54"/>
      <c r="RVR190" s="54"/>
      <c r="RVS190" s="54"/>
      <c r="RVT190" s="54"/>
      <c r="RVU190" s="54"/>
      <c r="RVV190" s="54"/>
      <c r="RVW190" s="54"/>
      <c r="RVX190" s="54"/>
      <c r="RVY190" s="54"/>
      <c r="RVZ190" s="54"/>
      <c r="RWA190" s="54"/>
      <c r="RWB190" s="54"/>
      <c r="RWC190" s="54"/>
      <c r="RWD190" s="54"/>
      <c r="RWE190" s="54"/>
      <c r="RWF190" s="54"/>
      <c r="RWG190" s="54"/>
      <c r="RWH190" s="54"/>
      <c r="RWI190" s="54"/>
      <c r="RWJ190" s="54"/>
      <c r="RWK190" s="54"/>
      <c r="RWL190" s="54"/>
      <c r="RWM190" s="54"/>
      <c r="RWN190" s="54"/>
      <c r="RWO190" s="54"/>
      <c r="RWP190" s="54"/>
      <c r="RWQ190" s="54"/>
      <c r="RWR190" s="54"/>
      <c r="RWS190" s="54"/>
      <c r="RWT190" s="54"/>
      <c r="RWU190" s="54"/>
      <c r="RWV190" s="54"/>
      <c r="RWW190" s="54"/>
      <c r="RWX190" s="54"/>
      <c r="RWY190" s="54"/>
      <c r="RWZ190" s="54"/>
      <c r="RXA190" s="54"/>
      <c r="RXB190" s="54"/>
      <c r="RXC190" s="54"/>
      <c r="RXD190" s="54"/>
      <c r="RXE190" s="54"/>
      <c r="RXF190" s="54"/>
      <c r="RXG190" s="54"/>
      <c r="RXH190" s="54"/>
      <c r="RXI190" s="54"/>
      <c r="RXJ190" s="54"/>
      <c r="RXK190" s="54"/>
      <c r="RXL190" s="54"/>
      <c r="RXM190" s="54"/>
      <c r="RXN190" s="54"/>
      <c r="RXO190" s="54"/>
      <c r="RXP190" s="54"/>
      <c r="RXQ190" s="54"/>
      <c r="RXR190" s="54"/>
      <c r="RXS190" s="54"/>
      <c r="RXT190" s="54"/>
      <c r="RXU190" s="54"/>
      <c r="RXV190" s="54"/>
      <c r="RXW190" s="54"/>
      <c r="RXX190" s="54"/>
      <c r="RXY190" s="54"/>
      <c r="RXZ190" s="54"/>
      <c r="RYA190" s="54"/>
      <c r="RYB190" s="54"/>
      <c r="RYC190" s="54"/>
      <c r="RYD190" s="54"/>
      <c r="RYE190" s="54"/>
      <c r="RYF190" s="54"/>
      <c r="RYG190" s="54"/>
      <c r="RYH190" s="54"/>
      <c r="RYI190" s="54"/>
      <c r="RYJ190" s="54"/>
      <c r="RYK190" s="54"/>
      <c r="RYL190" s="54"/>
      <c r="RYM190" s="54"/>
      <c r="RYN190" s="54"/>
      <c r="RYO190" s="54"/>
      <c r="RYP190" s="54"/>
      <c r="RYQ190" s="54"/>
      <c r="RYR190" s="54"/>
      <c r="RYS190" s="54"/>
      <c r="RYT190" s="54"/>
      <c r="RYU190" s="54"/>
      <c r="RYV190" s="54"/>
      <c r="RYW190" s="54"/>
      <c r="RYX190" s="54"/>
      <c r="RYY190" s="54"/>
      <c r="RYZ190" s="54"/>
      <c r="RZA190" s="54"/>
      <c r="RZB190" s="54"/>
      <c r="RZC190" s="54"/>
      <c r="RZD190" s="54"/>
      <c r="RZE190" s="54"/>
      <c r="RZF190" s="54"/>
      <c r="RZG190" s="54"/>
      <c r="RZH190" s="54"/>
      <c r="RZI190" s="54"/>
      <c r="RZJ190" s="54"/>
      <c r="RZK190" s="54"/>
      <c r="RZL190" s="54"/>
      <c r="RZM190" s="54"/>
      <c r="RZN190" s="54"/>
      <c r="RZO190" s="54"/>
      <c r="RZP190" s="54"/>
      <c r="RZQ190" s="54"/>
      <c r="RZR190" s="54"/>
      <c r="RZS190" s="54"/>
      <c r="RZT190" s="54"/>
      <c r="RZU190" s="54"/>
      <c r="RZV190" s="54"/>
      <c r="RZW190" s="54"/>
      <c r="RZX190" s="54"/>
      <c r="RZY190" s="54"/>
      <c r="RZZ190" s="54"/>
      <c r="SAA190" s="54"/>
      <c r="SAB190" s="54"/>
      <c r="SAC190" s="54"/>
      <c r="SAD190" s="54"/>
      <c r="SAE190" s="54"/>
      <c r="SAF190" s="54"/>
      <c r="SAG190" s="54"/>
      <c r="SAH190" s="54"/>
      <c r="SAI190" s="54"/>
      <c r="SAJ190" s="54"/>
      <c r="SAK190" s="54"/>
      <c r="SAL190" s="54"/>
      <c r="SAM190" s="54"/>
      <c r="SAN190" s="54"/>
      <c r="SAO190" s="54"/>
      <c r="SAP190" s="54"/>
      <c r="SAQ190" s="54"/>
      <c r="SAR190" s="54"/>
      <c r="SAS190" s="54"/>
      <c r="SAT190" s="54"/>
      <c r="SAU190" s="54"/>
      <c r="SAV190" s="54"/>
      <c r="SAW190" s="54"/>
      <c r="SAX190" s="54"/>
      <c r="SAY190" s="54"/>
      <c r="SAZ190" s="54"/>
      <c r="SBA190" s="54"/>
      <c r="SBB190" s="54"/>
      <c r="SBC190" s="54"/>
      <c r="SBD190" s="54"/>
      <c r="SBE190" s="54"/>
      <c r="SBF190" s="54"/>
      <c r="SBG190" s="54"/>
      <c r="SBH190" s="54"/>
      <c r="SBI190" s="54"/>
      <c r="SBJ190" s="54"/>
      <c r="SBK190" s="54"/>
      <c r="SBL190" s="54"/>
      <c r="SBM190" s="54"/>
      <c r="SBN190" s="54"/>
      <c r="SBO190" s="54"/>
      <c r="SBP190" s="54"/>
      <c r="SBQ190" s="54"/>
      <c r="SBR190" s="54"/>
      <c r="SBS190" s="54"/>
      <c r="SBT190" s="54"/>
      <c r="SBU190" s="54"/>
      <c r="SBV190" s="54"/>
      <c r="SBW190" s="54"/>
      <c r="SBX190" s="54"/>
      <c r="SBY190" s="54"/>
      <c r="SBZ190" s="54"/>
      <c r="SCA190" s="54"/>
      <c r="SCB190" s="54"/>
      <c r="SCC190" s="54"/>
      <c r="SCD190" s="54"/>
      <c r="SCE190" s="54"/>
      <c r="SCF190" s="54"/>
      <c r="SCG190" s="54"/>
      <c r="SCH190" s="54"/>
      <c r="SCI190" s="54"/>
      <c r="SCJ190" s="54"/>
      <c r="SCK190" s="54"/>
      <c r="SCL190" s="54"/>
      <c r="SCM190" s="54"/>
      <c r="SCN190" s="54"/>
      <c r="SCO190" s="54"/>
      <c r="SCP190" s="54"/>
      <c r="SCQ190" s="54"/>
      <c r="SCR190" s="54"/>
      <c r="SCS190" s="54"/>
      <c r="SCT190" s="54"/>
      <c r="SCU190" s="54"/>
      <c r="SCV190" s="54"/>
      <c r="SCW190" s="54"/>
      <c r="SCX190" s="54"/>
      <c r="SCY190" s="54"/>
      <c r="SCZ190" s="54"/>
      <c r="SDA190" s="54"/>
      <c r="SDB190" s="54"/>
      <c r="SDC190" s="54"/>
      <c r="SDD190" s="54"/>
      <c r="SDE190" s="54"/>
      <c r="SDF190" s="54"/>
      <c r="SDG190" s="54"/>
      <c r="SDH190" s="54"/>
      <c r="SDI190" s="54"/>
      <c r="SDJ190" s="54"/>
      <c r="SDK190" s="54"/>
      <c r="SDL190" s="54"/>
      <c r="SDM190" s="54"/>
      <c r="SDN190" s="54"/>
      <c r="SDO190" s="54"/>
      <c r="SDP190" s="54"/>
      <c r="SDQ190" s="54"/>
      <c r="SDR190" s="54"/>
      <c r="SDS190" s="54"/>
      <c r="SDT190" s="54"/>
      <c r="SDU190" s="54"/>
      <c r="SDV190" s="54"/>
      <c r="SDW190" s="54"/>
      <c r="SDX190" s="54"/>
      <c r="SDY190" s="54"/>
      <c r="SDZ190" s="54"/>
      <c r="SEA190" s="54"/>
      <c r="SEB190" s="54"/>
      <c r="SEC190" s="54"/>
      <c r="SED190" s="54"/>
      <c r="SEE190" s="54"/>
      <c r="SEF190" s="54"/>
      <c r="SEG190" s="54"/>
      <c r="SEH190" s="54"/>
      <c r="SEI190" s="54"/>
      <c r="SEJ190" s="54"/>
      <c r="SEK190" s="54"/>
      <c r="SEL190" s="54"/>
      <c r="SEM190" s="54"/>
      <c r="SEN190" s="54"/>
      <c r="SEO190" s="54"/>
      <c r="SEP190" s="54"/>
      <c r="SEQ190" s="54"/>
      <c r="SER190" s="54"/>
      <c r="SES190" s="54"/>
      <c r="SET190" s="54"/>
      <c r="SEU190" s="54"/>
      <c r="SEV190" s="54"/>
      <c r="SEW190" s="54"/>
      <c r="SEX190" s="54"/>
      <c r="SEY190" s="54"/>
      <c r="SEZ190" s="54"/>
      <c r="SFA190" s="54"/>
      <c r="SFB190" s="54"/>
      <c r="SFC190" s="54"/>
      <c r="SFD190" s="54"/>
      <c r="SFE190" s="54"/>
      <c r="SFF190" s="54"/>
      <c r="SFG190" s="54"/>
      <c r="SFH190" s="54"/>
      <c r="SFI190" s="54"/>
      <c r="SFJ190" s="54"/>
      <c r="SFK190" s="54"/>
      <c r="SFL190" s="54"/>
      <c r="SFM190" s="54"/>
      <c r="SFN190" s="54"/>
      <c r="SFO190" s="54"/>
      <c r="SFP190" s="54"/>
      <c r="SFQ190" s="54"/>
      <c r="SFR190" s="54"/>
      <c r="SFS190" s="54"/>
      <c r="SFT190" s="54"/>
      <c r="SFU190" s="54"/>
      <c r="SFV190" s="54"/>
      <c r="SFW190" s="54"/>
      <c r="SFX190" s="54"/>
      <c r="SFY190" s="54"/>
      <c r="SFZ190" s="54"/>
      <c r="SGA190" s="54"/>
      <c r="SGB190" s="54"/>
      <c r="SGC190" s="54"/>
      <c r="SGD190" s="54"/>
      <c r="SGE190" s="54"/>
      <c r="SGF190" s="54"/>
      <c r="SGG190" s="54"/>
      <c r="SGH190" s="54"/>
      <c r="SGI190" s="54"/>
      <c r="SGJ190" s="54"/>
      <c r="SGK190" s="54"/>
      <c r="SGL190" s="54"/>
      <c r="SGM190" s="54"/>
      <c r="SGN190" s="54"/>
      <c r="SGO190" s="54"/>
      <c r="SGP190" s="54"/>
      <c r="SGQ190" s="54"/>
      <c r="SGR190" s="54"/>
      <c r="SGS190" s="54"/>
      <c r="SGT190" s="54"/>
      <c r="SGU190" s="54"/>
      <c r="SGV190" s="54"/>
      <c r="SGW190" s="54"/>
      <c r="SGX190" s="54"/>
      <c r="SGY190" s="54"/>
      <c r="SGZ190" s="54"/>
      <c r="SHA190" s="54"/>
      <c r="SHB190" s="54"/>
      <c r="SHC190" s="54"/>
      <c r="SHD190" s="54"/>
      <c r="SHE190" s="54"/>
      <c r="SHF190" s="54"/>
      <c r="SHG190" s="54"/>
      <c r="SHH190" s="54"/>
      <c r="SHI190" s="54"/>
      <c r="SHJ190" s="54"/>
      <c r="SHK190" s="54"/>
      <c r="SHL190" s="54"/>
      <c r="SHM190" s="54"/>
      <c r="SHN190" s="54"/>
      <c r="SHO190" s="54"/>
      <c r="SHP190" s="54"/>
      <c r="SHQ190" s="54"/>
      <c r="SHR190" s="54"/>
      <c r="SHS190" s="54"/>
      <c r="SHT190" s="54"/>
      <c r="SHU190" s="54"/>
      <c r="SHV190" s="54"/>
      <c r="SHW190" s="54"/>
      <c r="SHX190" s="54"/>
      <c r="SHY190" s="54"/>
      <c r="SHZ190" s="54"/>
      <c r="SIA190" s="54"/>
      <c r="SIB190" s="54"/>
      <c r="SIC190" s="54"/>
      <c r="SID190" s="54"/>
      <c r="SIE190" s="54"/>
      <c r="SIF190" s="54"/>
      <c r="SIG190" s="54"/>
      <c r="SIH190" s="54"/>
      <c r="SII190" s="54"/>
      <c r="SIJ190" s="54"/>
      <c r="SIK190" s="54"/>
      <c r="SIL190" s="54"/>
      <c r="SIM190" s="54"/>
      <c r="SIN190" s="54"/>
      <c r="SIO190" s="54"/>
      <c r="SIP190" s="54"/>
      <c r="SIQ190" s="54"/>
      <c r="SIR190" s="54"/>
      <c r="SIS190" s="54"/>
      <c r="SIT190" s="54"/>
      <c r="SIU190" s="54"/>
      <c r="SIV190" s="54"/>
      <c r="SIW190" s="54"/>
      <c r="SIX190" s="54"/>
      <c r="SIY190" s="54"/>
      <c r="SIZ190" s="54"/>
      <c r="SJA190" s="54"/>
      <c r="SJB190" s="54"/>
      <c r="SJC190" s="54"/>
      <c r="SJD190" s="54"/>
      <c r="SJE190" s="54"/>
      <c r="SJF190" s="54"/>
      <c r="SJG190" s="54"/>
      <c r="SJH190" s="54"/>
      <c r="SJI190" s="54"/>
      <c r="SJJ190" s="54"/>
      <c r="SJK190" s="54"/>
      <c r="SJL190" s="54"/>
      <c r="SJM190" s="54"/>
      <c r="SJN190" s="54"/>
      <c r="SJO190" s="54"/>
      <c r="SJP190" s="54"/>
      <c r="SJQ190" s="54"/>
      <c r="SJR190" s="54"/>
      <c r="SJS190" s="54"/>
      <c r="SJT190" s="54"/>
      <c r="SJU190" s="54"/>
      <c r="SJV190" s="54"/>
      <c r="SJW190" s="54"/>
      <c r="SJX190" s="54"/>
      <c r="SJY190" s="54"/>
      <c r="SJZ190" s="54"/>
      <c r="SKA190" s="54"/>
      <c r="SKB190" s="54"/>
      <c r="SKC190" s="54"/>
      <c r="SKD190" s="54"/>
      <c r="SKE190" s="54"/>
      <c r="SKF190" s="54"/>
      <c r="SKG190" s="54"/>
      <c r="SKH190" s="54"/>
      <c r="SKI190" s="54"/>
      <c r="SKJ190" s="54"/>
      <c r="SKK190" s="54"/>
      <c r="SKL190" s="54"/>
      <c r="SKM190" s="54"/>
      <c r="SKN190" s="54"/>
      <c r="SKO190" s="54"/>
      <c r="SKP190" s="54"/>
      <c r="SKQ190" s="54"/>
      <c r="SKR190" s="54"/>
      <c r="SKS190" s="54"/>
      <c r="SKT190" s="54"/>
      <c r="SKU190" s="54"/>
      <c r="SKV190" s="54"/>
      <c r="SKW190" s="54"/>
      <c r="SKX190" s="54"/>
      <c r="SKY190" s="54"/>
      <c r="SKZ190" s="54"/>
      <c r="SLA190" s="54"/>
      <c r="SLB190" s="54"/>
      <c r="SLC190" s="54"/>
      <c r="SLD190" s="54"/>
      <c r="SLE190" s="54"/>
      <c r="SLF190" s="54"/>
      <c r="SLG190" s="54"/>
      <c r="SLH190" s="54"/>
      <c r="SLI190" s="54"/>
      <c r="SLJ190" s="54"/>
      <c r="SLK190" s="54"/>
      <c r="SLL190" s="54"/>
      <c r="SLM190" s="54"/>
      <c r="SLN190" s="54"/>
      <c r="SLO190" s="54"/>
      <c r="SLP190" s="54"/>
      <c r="SLQ190" s="54"/>
      <c r="SLR190" s="54"/>
      <c r="SLS190" s="54"/>
      <c r="SLT190" s="54"/>
      <c r="SLU190" s="54"/>
      <c r="SLV190" s="54"/>
      <c r="SLW190" s="54"/>
      <c r="SLX190" s="54"/>
      <c r="SLY190" s="54"/>
      <c r="SLZ190" s="54"/>
      <c r="SMA190" s="54"/>
      <c r="SMB190" s="54"/>
      <c r="SMC190" s="54"/>
      <c r="SMD190" s="54"/>
      <c r="SME190" s="54"/>
      <c r="SMF190" s="54"/>
      <c r="SMG190" s="54"/>
      <c r="SMH190" s="54"/>
      <c r="SMI190" s="54"/>
      <c r="SMJ190" s="54"/>
      <c r="SMK190" s="54"/>
      <c r="SML190" s="54"/>
      <c r="SMM190" s="54"/>
      <c r="SMN190" s="54"/>
      <c r="SMO190" s="54"/>
      <c r="SMP190" s="54"/>
      <c r="SMQ190" s="54"/>
      <c r="SMR190" s="54"/>
      <c r="SMS190" s="54"/>
      <c r="SMT190" s="54"/>
      <c r="SMU190" s="54"/>
      <c r="SMV190" s="54"/>
      <c r="SMW190" s="54"/>
      <c r="SMX190" s="54"/>
      <c r="SMY190" s="54"/>
      <c r="SMZ190" s="54"/>
      <c r="SNA190" s="54"/>
      <c r="SNB190" s="54"/>
      <c r="SNC190" s="54"/>
      <c r="SND190" s="54"/>
      <c r="SNE190" s="54"/>
      <c r="SNF190" s="54"/>
      <c r="SNG190" s="54"/>
      <c r="SNH190" s="54"/>
      <c r="SNI190" s="54"/>
      <c r="SNJ190" s="54"/>
      <c r="SNK190" s="54"/>
      <c r="SNL190" s="54"/>
      <c r="SNM190" s="54"/>
      <c r="SNN190" s="54"/>
      <c r="SNO190" s="54"/>
      <c r="SNP190" s="54"/>
      <c r="SNQ190" s="54"/>
      <c r="SNR190" s="54"/>
      <c r="SNS190" s="54"/>
      <c r="SNT190" s="54"/>
      <c r="SNU190" s="54"/>
      <c r="SNV190" s="54"/>
      <c r="SNW190" s="54"/>
      <c r="SNX190" s="54"/>
      <c r="SNY190" s="54"/>
      <c r="SNZ190" s="54"/>
      <c r="SOA190" s="54"/>
      <c r="SOB190" s="54"/>
      <c r="SOC190" s="54"/>
      <c r="SOD190" s="54"/>
      <c r="SOE190" s="54"/>
      <c r="SOF190" s="54"/>
      <c r="SOG190" s="54"/>
      <c r="SOH190" s="54"/>
      <c r="SOI190" s="54"/>
      <c r="SOJ190" s="54"/>
      <c r="SOK190" s="54"/>
      <c r="SOL190" s="54"/>
      <c r="SOM190" s="54"/>
      <c r="SON190" s="54"/>
      <c r="SOO190" s="54"/>
      <c r="SOP190" s="54"/>
      <c r="SOQ190" s="54"/>
      <c r="SOR190" s="54"/>
      <c r="SOS190" s="54"/>
      <c r="SOT190" s="54"/>
      <c r="SOU190" s="54"/>
      <c r="SOV190" s="54"/>
      <c r="SOW190" s="54"/>
      <c r="SOX190" s="54"/>
      <c r="SOY190" s="54"/>
      <c r="SOZ190" s="54"/>
      <c r="SPA190" s="54"/>
      <c r="SPB190" s="54"/>
      <c r="SPC190" s="54"/>
      <c r="SPD190" s="54"/>
      <c r="SPE190" s="54"/>
      <c r="SPF190" s="54"/>
      <c r="SPG190" s="54"/>
      <c r="SPH190" s="54"/>
      <c r="SPI190" s="54"/>
      <c r="SPJ190" s="54"/>
      <c r="SPK190" s="54"/>
      <c r="SPL190" s="54"/>
      <c r="SPM190" s="54"/>
      <c r="SPN190" s="54"/>
      <c r="SPO190" s="54"/>
      <c r="SPP190" s="54"/>
      <c r="SPQ190" s="54"/>
      <c r="SPR190" s="54"/>
      <c r="SPS190" s="54"/>
      <c r="SPT190" s="54"/>
      <c r="SPU190" s="54"/>
      <c r="SPV190" s="54"/>
      <c r="SPW190" s="54"/>
      <c r="SPX190" s="54"/>
      <c r="SPY190" s="54"/>
      <c r="SPZ190" s="54"/>
      <c r="SQA190" s="54"/>
      <c r="SQB190" s="54"/>
      <c r="SQC190" s="54"/>
      <c r="SQD190" s="54"/>
      <c r="SQE190" s="54"/>
      <c r="SQF190" s="54"/>
      <c r="SQG190" s="54"/>
      <c r="SQH190" s="54"/>
      <c r="SQI190" s="54"/>
      <c r="SQJ190" s="54"/>
      <c r="SQK190" s="54"/>
      <c r="SQL190" s="54"/>
      <c r="SQM190" s="54"/>
      <c r="SQN190" s="54"/>
      <c r="SQO190" s="54"/>
      <c r="SQP190" s="54"/>
      <c r="SQQ190" s="54"/>
      <c r="SQR190" s="54"/>
      <c r="SQS190" s="54"/>
      <c r="SQT190" s="54"/>
      <c r="SQU190" s="54"/>
      <c r="SQV190" s="54"/>
      <c r="SQW190" s="54"/>
      <c r="SQX190" s="54"/>
      <c r="SQY190" s="54"/>
      <c r="SQZ190" s="54"/>
      <c r="SRA190" s="54"/>
      <c r="SRB190" s="54"/>
      <c r="SRC190" s="54"/>
      <c r="SRD190" s="54"/>
      <c r="SRE190" s="54"/>
      <c r="SRF190" s="54"/>
      <c r="SRG190" s="54"/>
      <c r="SRH190" s="54"/>
      <c r="SRI190" s="54"/>
      <c r="SRJ190" s="54"/>
      <c r="SRK190" s="54"/>
      <c r="SRL190" s="54"/>
      <c r="SRM190" s="54"/>
      <c r="SRN190" s="54"/>
      <c r="SRO190" s="54"/>
      <c r="SRP190" s="54"/>
      <c r="SRQ190" s="54"/>
      <c r="SRR190" s="54"/>
      <c r="SRS190" s="54"/>
      <c r="SRT190" s="54"/>
      <c r="SRU190" s="54"/>
      <c r="SRV190" s="54"/>
      <c r="SRW190" s="54"/>
      <c r="SRX190" s="54"/>
      <c r="SRY190" s="54"/>
      <c r="SRZ190" s="54"/>
      <c r="SSA190" s="54"/>
      <c r="SSB190" s="54"/>
      <c r="SSC190" s="54"/>
      <c r="SSD190" s="54"/>
      <c r="SSE190" s="54"/>
      <c r="SSF190" s="54"/>
      <c r="SSG190" s="54"/>
      <c r="SSH190" s="54"/>
      <c r="SSI190" s="54"/>
      <c r="SSJ190" s="54"/>
      <c r="SSK190" s="54"/>
      <c r="SSL190" s="54"/>
      <c r="SSM190" s="54"/>
      <c r="SSN190" s="54"/>
      <c r="SSO190" s="54"/>
      <c r="SSP190" s="54"/>
      <c r="SSQ190" s="54"/>
      <c r="SSR190" s="54"/>
      <c r="SSS190" s="54"/>
      <c r="SST190" s="54"/>
      <c r="SSU190" s="54"/>
      <c r="SSV190" s="54"/>
      <c r="SSW190" s="54"/>
      <c r="SSX190" s="54"/>
      <c r="SSY190" s="54"/>
      <c r="SSZ190" s="54"/>
      <c r="STA190" s="54"/>
      <c r="STB190" s="54"/>
      <c r="STC190" s="54"/>
      <c r="STD190" s="54"/>
      <c r="STE190" s="54"/>
      <c r="STF190" s="54"/>
      <c r="STG190" s="54"/>
      <c r="STH190" s="54"/>
      <c r="STI190" s="54"/>
      <c r="STJ190" s="54"/>
      <c r="STK190" s="54"/>
      <c r="STL190" s="54"/>
      <c r="STM190" s="54"/>
      <c r="STN190" s="54"/>
      <c r="STO190" s="54"/>
      <c r="STP190" s="54"/>
      <c r="STQ190" s="54"/>
      <c r="STR190" s="54"/>
      <c r="STS190" s="54"/>
      <c r="STT190" s="54"/>
      <c r="STU190" s="54"/>
      <c r="STV190" s="54"/>
      <c r="STW190" s="54"/>
      <c r="STX190" s="54"/>
      <c r="STY190" s="54"/>
      <c r="STZ190" s="54"/>
      <c r="SUA190" s="54"/>
      <c r="SUB190" s="54"/>
      <c r="SUC190" s="54"/>
      <c r="SUD190" s="54"/>
      <c r="SUE190" s="54"/>
      <c r="SUF190" s="54"/>
      <c r="SUG190" s="54"/>
      <c r="SUH190" s="54"/>
      <c r="SUI190" s="54"/>
      <c r="SUJ190" s="54"/>
      <c r="SUK190" s="54"/>
      <c r="SUL190" s="54"/>
      <c r="SUM190" s="54"/>
      <c r="SUN190" s="54"/>
      <c r="SUO190" s="54"/>
      <c r="SUP190" s="54"/>
      <c r="SUQ190" s="54"/>
      <c r="SUR190" s="54"/>
      <c r="SUS190" s="54"/>
      <c r="SUT190" s="54"/>
      <c r="SUU190" s="54"/>
      <c r="SUV190" s="54"/>
      <c r="SUW190" s="54"/>
      <c r="SUX190" s="54"/>
      <c r="SUY190" s="54"/>
      <c r="SUZ190" s="54"/>
      <c r="SVA190" s="54"/>
      <c r="SVB190" s="54"/>
      <c r="SVC190" s="54"/>
      <c r="SVD190" s="54"/>
      <c r="SVE190" s="54"/>
      <c r="SVF190" s="54"/>
      <c r="SVG190" s="54"/>
      <c r="SVH190" s="54"/>
      <c r="SVI190" s="54"/>
      <c r="SVJ190" s="54"/>
      <c r="SVK190" s="54"/>
      <c r="SVL190" s="54"/>
      <c r="SVM190" s="54"/>
      <c r="SVN190" s="54"/>
      <c r="SVO190" s="54"/>
      <c r="SVP190" s="54"/>
      <c r="SVQ190" s="54"/>
      <c r="SVR190" s="54"/>
      <c r="SVS190" s="54"/>
      <c r="SVT190" s="54"/>
      <c r="SVU190" s="54"/>
      <c r="SVV190" s="54"/>
      <c r="SVW190" s="54"/>
      <c r="SVX190" s="54"/>
      <c r="SVY190" s="54"/>
      <c r="SVZ190" s="54"/>
      <c r="SWA190" s="54"/>
      <c r="SWB190" s="54"/>
      <c r="SWC190" s="54"/>
      <c r="SWD190" s="54"/>
      <c r="SWE190" s="54"/>
      <c r="SWF190" s="54"/>
      <c r="SWG190" s="54"/>
      <c r="SWH190" s="54"/>
      <c r="SWI190" s="54"/>
      <c r="SWJ190" s="54"/>
      <c r="SWK190" s="54"/>
      <c r="SWL190" s="54"/>
      <c r="SWM190" s="54"/>
      <c r="SWN190" s="54"/>
      <c r="SWO190" s="54"/>
      <c r="SWP190" s="54"/>
      <c r="SWQ190" s="54"/>
      <c r="SWR190" s="54"/>
      <c r="SWS190" s="54"/>
      <c r="SWT190" s="54"/>
      <c r="SWU190" s="54"/>
      <c r="SWV190" s="54"/>
      <c r="SWW190" s="54"/>
      <c r="SWX190" s="54"/>
      <c r="SWY190" s="54"/>
      <c r="SWZ190" s="54"/>
      <c r="SXA190" s="54"/>
      <c r="SXB190" s="54"/>
      <c r="SXC190" s="54"/>
      <c r="SXD190" s="54"/>
      <c r="SXE190" s="54"/>
      <c r="SXF190" s="54"/>
      <c r="SXG190" s="54"/>
      <c r="SXH190" s="54"/>
      <c r="SXI190" s="54"/>
      <c r="SXJ190" s="54"/>
      <c r="SXK190" s="54"/>
      <c r="SXL190" s="54"/>
      <c r="SXM190" s="54"/>
      <c r="SXN190" s="54"/>
      <c r="SXO190" s="54"/>
      <c r="SXP190" s="54"/>
      <c r="SXQ190" s="54"/>
      <c r="SXR190" s="54"/>
      <c r="SXS190" s="54"/>
      <c r="SXT190" s="54"/>
      <c r="SXU190" s="54"/>
      <c r="SXV190" s="54"/>
      <c r="SXW190" s="54"/>
      <c r="SXX190" s="54"/>
      <c r="SXY190" s="54"/>
      <c r="SXZ190" s="54"/>
      <c r="SYA190" s="54"/>
      <c r="SYB190" s="54"/>
      <c r="SYC190" s="54"/>
      <c r="SYD190" s="54"/>
      <c r="SYE190" s="54"/>
      <c r="SYF190" s="54"/>
      <c r="SYG190" s="54"/>
      <c r="SYH190" s="54"/>
      <c r="SYI190" s="54"/>
      <c r="SYJ190" s="54"/>
      <c r="SYK190" s="54"/>
      <c r="SYL190" s="54"/>
      <c r="SYM190" s="54"/>
      <c r="SYN190" s="54"/>
      <c r="SYO190" s="54"/>
      <c r="SYP190" s="54"/>
      <c r="SYQ190" s="54"/>
      <c r="SYR190" s="54"/>
      <c r="SYS190" s="54"/>
      <c r="SYT190" s="54"/>
      <c r="SYU190" s="54"/>
      <c r="SYV190" s="54"/>
      <c r="SYW190" s="54"/>
      <c r="SYX190" s="54"/>
      <c r="SYY190" s="54"/>
      <c r="SYZ190" s="54"/>
      <c r="SZA190" s="54"/>
      <c r="SZB190" s="54"/>
      <c r="SZC190" s="54"/>
      <c r="SZD190" s="54"/>
      <c r="SZE190" s="54"/>
      <c r="SZF190" s="54"/>
      <c r="SZG190" s="54"/>
      <c r="SZH190" s="54"/>
      <c r="SZI190" s="54"/>
      <c r="SZJ190" s="54"/>
      <c r="SZK190" s="54"/>
      <c r="SZL190" s="54"/>
      <c r="SZM190" s="54"/>
      <c r="SZN190" s="54"/>
      <c r="SZO190" s="54"/>
      <c r="SZP190" s="54"/>
      <c r="SZQ190" s="54"/>
      <c r="SZR190" s="54"/>
      <c r="SZS190" s="54"/>
      <c r="SZT190" s="54"/>
      <c r="SZU190" s="54"/>
      <c r="SZV190" s="54"/>
      <c r="SZW190" s="54"/>
      <c r="SZX190" s="54"/>
      <c r="SZY190" s="54"/>
      <c r="SZZ190" s="54"/>
      <c r="TAA190" s="54"/>
      <c r="TAB190" s="54"/>
      <c r="TAC190" s="54"/>
      <c r="TAD190" s="54"/>
      <c r="TAE190" s="54"/>
      <c r="TAF190" s="54"/>
      <c r="TAG190" s="54"/>
      <c r="TAH190" s="54"/>
      <c r="TAI190" s="54"/>
      <c r="TAJ190" s="54"/>
      <c r="TAK190" s="54"/>
      <c r="TAL190" s="54"/>
      <c r="TAM190" s="54"/>
      <c r="TAN190" s="54"/>
      <c r="TAO190" s="54"/>
      <c r="TAP190" s="54"/>
      <c r="TAQ190" s="54"/>
      <c r="TAR190" s="54"/>
      <c r="TAS190" s="54"/>
      <c r="TAT190" s="54"/>
      <c r="TAU190" s="54"/>
      <c r="TAV190" s="54"/>
      <c r="TAW190" s="54"/>
      <c r="TAX190" s="54"/>
      <c r="TAY190" s="54"/>
      <c r="TAZ190" s="54"/>
      <c r="TBA190" s="54"/>
      <c r="TBB190" s="54"/>
      <c r="TBC190" s="54"/>
      <c r="TBD190" s="54"/>
      <c r="TBE190" s="54"/>
      <c r="TBF190" s="54"/>
      <c r="TBG190" s="54"/>
      <c r="TBH190" s="54"/>
      <c r="TBI190" s="54"/>
      <c r="TBJ190" s="54"/>
      <c r="TBK190" s="54"/>
      <c r="TBL190" s="54"/>
      <c r="TBM190" s="54"/>
      <c r="TBN190" s="54"/>
      <c r="TBO190" s="54"/>
      <c r="TBP190" s="54"/>
      <c r="TBQ190" s="54"/>
      <c r="TBR190" s="54"/>
      <c r="TBS190" s="54"/>
      <c r="TBT190" s="54"/>
      <c r="TBU190" s="54"/>
      <c r="TBV190" s="54"/>
      <c r="TBW190" s="54"/>
      <c r="TBX190" s="54"/>
      <c r="TBY190" s="54"/>
      <c r="TBZ190" s="54"/>
      <c r="TCA190" s="54"/>
      <c r="TCB190" s="54"/>
      <c r="TCC190" s="54"/>
      <c r="TCD190" s="54"/>
      <c r="TCE190" s="54"/>
      <c r="TCF190" s="54"/>
      <c r="TCG190" s="54"/>
      <c r="TCH190" s="54"/>
      <c r="TCI190" s="54"/>
      <c r="TCJ190" s="54"/>
      <c r="TCK190" s="54"/>
      <c r="TCL190" s="54"/>
      <c r="TCM190" s="54"/>
      <c r="TCN190" s="54"/>
      <c r="TCO190" s="54"/>
      <c r="TCP190" s="54"/>
      <c r="TCQ190" s="54"/>
      <c r="TCR190" s="54"/>
      <c r="TCS190" s="54"/>
      <c r="TCT190" s="54"/>
      <c r="TCU190" s="54"/>
      <c r="TCV190" s="54"/>
      <c r="TCW190" s="54"/>
      <c r="TCX190" s="54"/>
      <c r="TCY190" s="54"/>
      <c r="TCZ190" s="54"/>
      <c r="TDA190" s="54"/>
      <c r="TDB190" s="54"/>
      <c r="TDC190" s="54"/>
      <c r="TDD190" s="54"/>
      <c r="TDE190" s="54"/>
      <c r="TDF190" s="54"/>
      <c r="TDG190" s="54"/>
      <c r="TDH190" s="54"/>
      <c r="TDI190" s="54"/>
      <c r="TDJ190" s="54"/>
      <c r="TDK190" s="54"/>
      <c r="TDL190" s="54"/>
      <c r="TDM190" s="54"/>
      <c r="TDN190" s="54"/>
      <c r="TDO190" s="54"/>
      <c r="TDP190" s="54"/>
      <c r="TDQ190" s="54"/>
      <c r="TDR190" s="54"/>
      <c r="TDS190" s="54"/>
      <c r="TDT190" s="54"/>
      <c r="TDU190" s="54"/>
      <c r="TDV190" s="54"/>
      <c r="TDW190" s="54"/>
      <c r="TDX190" s="54"/>
      <c r="TDY190" s="54"/>
      <c r="TDZ190" s="54"/>
      <c r="TEA190" s="54"/>
      <c r="TEB190" s="54"/>
      <c r="TEC190" s="54"/>
      <c r="TED190" s="54"/>
      <c r="TEE190" s="54"/>
      <c r="TEF190" s="54"/>
      <c r="TEG190" s="54"/>
      <c r="TEH190" s="54"/>
      <c r="TEI190" s="54"/>
      <c r="TEJ190" s="54"/>
      <c r="TEK190" s="54"/>
      <c r="TEL190" s="54"/>
      <c r="TEM190" s="54"/>
      <c r="TEN190" s="54"/>
      <c r="TEO190" s="54"/>
      <c r="TEP190" s="54"/>
      <c r="TEQ190" s="54"/>
      <c r="TER190" s="54"/>
      <c r="TES190" s="54"/>
      <c r="TET190" s="54"/>
      <c r="TEU190" s="54"/>
      <c r="TEV190" s="54"/>
      <c r="TEW190" s="54"/>
      <c r="TEX190" s="54"/>
      <c r="TEY190" s="54"/>
      <c r="TEZ190" s="54"/>
      <c r="TFA190" s="54"/>
      <c r="TFB190" s="54"/>
      <c r="TFC190" s="54"/>
      <c r="TFD190" s="54"/>
      <c r="TFE190" s="54"/>
      <c r="TFF190" s="54"/>
      <c r="TFG190" s="54"/>
      <c r="TFH190" s="54"/>
      <c r="TFI190" s="54"/>
      <c r="TFJ190" s="54"/>
      <c r="TFK190" s="54"/>
      <c r="TFL190" s="54"/>
      <c r="TFM190" s="54"/>
      <c r="TFN190" s="54"/>
      <c r="TFO190" s="54"/>
      <c r="TFP190" s="54"/>
      <c r="TFQ190" s="54"/>
      <c r="TFR190" s="54"/>
      <c r="TFS190" s="54"/>
      <c r="TFT190" s="54"/>
      <c r="TFU190" s="54"/>
      <c r="TFV190" s="54"/>
      <c r="TFW190" s="54"/>
      <c r="TFX190" s="54"/>
      <c r="TFY190" s="54"/>
      <c r="TFZ190" s="54"/>
      <c r="TGA190" s="54"/>
      <c r="TGB190" s="54"/>
      <c r="TGC190" s="54"/>
      <c r="TGD190" s="54"/>
      <c r="TGE190" s="54"/>
      <c r="TGF190" s="54"/>
      <c r="TGG190" s="54"/>
      <c r="TGH190" s="54"/>
      <c r="TGI190" s="54"/>
      <c r="TGJ190" s="54"/>
      <c r="TGK190" s="54"/>
      <c r="TGL190" s="54"/>
      <c r="TGM190" s="54"/>
      <c r="TGN190" s="54"/>
      <c r="TGO190" s="54"/>
      <c r="TGP190" s="54"/>
      <c r="TGQ190" s="54"/>
      <c r="TGR190" s="54"/>
      <c r="TGS190" s="54"/>
      <c r="TGT190" s="54"/>
      <c r="TGU190" s="54"/>
      <c r="TGV190" s="54"/>
      <c r="TGW190" s="54"/>
      <c r="TGX190" s="54"/>
      <c r="TGY190" s="54"/>
      <c r="TGZ190" s="54"/>
      <c r="THA190" s="54"/>
      <c r="THB190" s="54"/>
      <c r="THC190" s="54"/>
      <c r="THD190" s="54"/>
      <c r="THE190" s="54"/>
      <c r="THF190" s="54"/>
      <c r="THG190" s="54"/>
      <c r="THH190" s="54"/>
      <c r="THI190" s="54"/>
      <c r="THJ190" s="54"/>
      <c r="THK190" s="54"/>
      <c r="THL190" s="54"/>
      <c r="THM190" s="54"/>
      <c r="THN190" s="54"/>
      <c r="THO190" s="54"/>
      <c r="THP190" s="54"/>
      <c r="THQ190" s="54"/>
      <c r="THR190" s="54"/>
      <c r="THS190" s="54"/>
      <c r="THT190" s="54"/>
      <c r="THU190" s="54"/>
      <c r="THV190" s="54"/>
      <c r="THW190" s="54"/>
      <c r="THX190" s="54"/>
      <c r="THY190" s="54"/>
      <c r="THZ190" s="54"/>
      <c r="TIA190" s="54"/>
      <c r="TIB190" s="54"/>
      <c r="TIC190" s="54"/>
      <c r="TID190" s="54"/>
      <c r="TIE190" s="54"/>
      <c r="TIF190" s="54"/>
      <c r="TIG190" s="54"/>
      <c r="TIH190" s="54"/>
      <c r="TII190" s="54"/>
      <c r="TIJ190" s="54"/>
      <c r="TIK190" s="54"/>
      <c r="TIL190" s="54"/>
      <c r="TIM190" s="54"/>
      <c r="TIN190" s="54"/>
      <c r="TIO190" s="54"/>
      <c r="TIP190" s="54"/>
      <c r="TIQ190" s="54"/>
      <c r="TIR190" s="54"/>
      <c r="TIS190" s="54"/>
      <c r="TIT190" s="54"/>
      <c r="TIU190" s="54"/>
      <c r="TIV190" s="54"/>
      <c r="TIW190" s="54"/>
      <c r="TIX190" s="54"/>
      <c r="TIY190" s="54"/>
      <c r="TIZ190" s="54"/>
      <c r="TJA190" s="54"/>
      <c r="TJB190" s="54"/>
      <c r="TJC190" s="54"/>
      <c r="TJD190" s="54"/>
      <c r="TJE190" s="54"/>
      <c r="TJF190" s="54"/>
      <c r="TJG190" s="54"/>
      <c r="TJH190" s="54"/>
      <c r="TJI190" s="54"/>
      <c r="TJJ190" s="54"/>
      <c r="TJK190" s="54"/>
      <c r="TJL190" s="54"/>
      <c r="TJM190" s="54"/>
      <c r="TJN190" s="54"/>
      <c r="TJO190" s="54"/>
      <c r="TJP190" s="54"/>
      <c r="TJQ190" s="54"/>
      <c r="TJR190" s="54"/>
      <c r="TJS190" s="54"/>
      <c r="TJT190" s="54"/>
      <c r="TJU190" s="54"/>
      <c r="TJV190" s="54"/>
      <c r="TJW190" s="54"/>
      <c r="TJX190" s="54"/>
      <c r="TJY190" s="54"/>
      <c r="TJZ190" s="54"/>
      <c r="TKA190" s="54"/>
      <c r="TKB190" s="54"/>
      <c r="TKC190" s="54"/>
      <c r="TKD190" s="54"/>
      <c r="TKE190" s="54"/>
      <c r="TKF190" s="54"/>
      <c r="TKG190" s="54"/>
      <c r="TKH190" s="54"/>
      <c r="TKI190" s="54"/>
      <c r="TKJ190" s="54"/>
      <c r="TKK190" s="54"/>
      <c r="TKL190" s="54"/>
      <c r="TKM190" s="54"/>
      <c r="TKN190" s="54"/>
      <c r="TKO190" s="54"/>
      <c r="TKP190" s="54"/>
      <c r="TKQ190" s="54"/>
      <c r="TKR190" s="54"/>
      <c r="TKS190" s="54"/>
      <c r="TKT190" s="54"/>
      <c r="TKU190" s="54"/>
      <c r="TKV190" s="54"/>
      <c r="TKW190" s="54"/>
      <c r="TKX190" s="54"/>
      <c r="TKY190" s="54"/>
      <c r="TKZ190" s="54"/>
      <c r="TLA190" s="54"/>
      <c r="TLB190" s="54"/>
      <c r="TLC190" s="54"/>
      <c r="TLD190" s="54"/>
      <c r="TLE190" s="54"/>
      <c r="TLF190" s="54"/>
      <c r="TLG190" s="54"/>
      <c r="TLH190" s="54"/>
      <c r="TLI190" s="54"/>
      <c r="TLJ190" s="54"/>
      <c r="TLK190" s="54"/>
      <c r="TLL190" s="54"/>
      <c r="TLM190" s="54"/>
      <c r="TLN190" s="54"/>
      <c r="TLO190" s="54"/>
      <c r="TLP190" s="54"/>
      <c r="TLQ190" s="54"/>
      <c r="TLR190" s="54"/>
      <c r="TLS190" s="54"/>
      <c r="TLT190" s="54"/>
      <c r="TLU190" s="54"/>
      <c r="TLV190" s="54"/>
      <c r="TLW190" s="54"/>
      <c r="TLX190" s="54"/>
      <c r="TLY190" s="54"/>
      <c r="TLZ190" s="54"/>
      <c r="TMA190" s="54"/>
      <c r="TMB190" s="54"/>
      <c r="TMC190" s="54"/>
      <c r="TMD190" s="54"/>
      <c r="TME190" s="54"/>
      <c r="TMF190" s="54"/>
      <c r="TMG190" s="54"/>
      <c r="TMH190" s="54"/>
      <c r="TMI190" s="54"/>
      <c r="TMJ190" s="54"/>
      <c r="TMK190" s="54"/>
      <c r="TML190" s="54"/>
      <c r="TMM190" s="54"/>
      <c r="TMN190" s="54"/>
      <c r="TMO190" s="54"/>
      <c r="TMP190" s="54"/>
      <c r="TMQ190" s="54"/>
      <c r="TMR190" s="54"/>
      <c r="TMS190" s="54"/>
      <c r="TMT190" s="54"/>
      <c r="TMU190" s="54"/>
      <c r="TMV190" s="54"/>
      <c r="TMW190" s="54"/>
      <c r="TMX190" s="54"/>
      <c r="TMY190" s="54"/>
      <c r="TMZ190" s="54"/>
      <c r="TNA190" s="54"/>
      <c r="TNB190" s="54"/>
      <c r="TNC190" s="54"/>
      <c r="TND190" s="54"/>
      <c r="TNE190" s="54"/>
      <c r="TNF190" s="54"/>
      <c r="TNG190" s="54"/>
      <c r="TNH190" s="54"/>
      <c r="TNI190" s="54"/>
      <c r="TNJ190" s="54"/>
      <c r="TNK190" s="54"/>
      <c r="TNL190" s="54"/>
      <c r="TNM190" s="54"/>
      <c r="TNN190" s="54"/>
      <c r="TNO190" s="54"/>
      <c r="TNP190" s="54"/>
      <c r="TNQ190" s="54"/>
      <c r="TNR190" s="54"/>
      <c r="TNS190" s="54"/>
      <c r="TNT190" s="54"/>
      <c r="TNU190" s="54"/>
      <c r="TNV190" s="54"/>
      <c r="TNW190" s="54"/>
      <c r="TNX190" s="54"/>
      <c r="TNY190" s="54"/>
      <c r="TNZ190" s="54"/>
      <c r="TOA190" s="54"/>
      <c r="TOB190" s="54"/>
      <c r="TOC190" s="54"/>
      <c r="TOD190" s="54"/>
      <c r="TOE190" s="54"/>
      <c r="TOF190" s="54"/>
      <c r="TOG190" s="54"/>
      <c r="TOH190" s="54"/>
      <c r="TOI190" s="54"/>
      <c r="TOJ190" s="54"/>
      <c r="TOK190" s="54"/>
      <c r="TOL190" s="54"/>
      <c r="TOM190" s="54"/>
      <c r="TON190" s="54"/>
      <c r="TOO190" s="54"/>
      <c r="TOP190" s="54"/>
      <c r="TOQ190" s="54"/>
      <c r="TOR190" s="54"/>
      <c r="TOS190" s="54"/>
      <c r="TOT190" s="54"/>
      <c r="TOU190" s="54"/>
      <c r="TOV190" s="54"/>
      <c r="TOW190" s="54"/>
      <c r="TOX190" s="54"/>
      <c r="TOY190" s="54"/>
      <c r="TOZ190" s="54"/>
      <c r="TPA190" s="54"/>
      <c r="TPB190" s="54"/>
      <c r="TPC190" s="54"/>
      <c r="TPD190" s="54"/>
      <c r="TPE190" s="54"/>
      <c r="TPF190" s="54"/>
      <c r="TPG190" s="54"/>
      <c r="TPH190" s="54"/>
      <c r="TPI190" s="54"/>
      <c r="TPJ190" s="54"/>
      <c r="TPK190" s="54"/>
      <c r="TPL190" s="54"/>
      <c r="TPM190" s="54"/>
      <c r="TPN190" s="54"/>
      <c r="TPO190" s="54"/>
      <c r="TPP190" s="54"/>
      <c r="TPQ190" s="54"/>
      <c r="TPR190" s="54"/>
      <c r="TPS190" s="54"/>
      <c r="TPT190" s="54"/>
      <c r="TPU190" s="54"/>
      <c r="TPV190" s="54"/>
      <c r="TPW190" s="54"/>
      <c r="TPX190" s="54"/>
      <c r="TPY190" s="54"/>
      <c r="TPZ190" s="54"/>
      <c r="TQA190" s="54"/>
      <c r="TQB190" s="54"/>
      <c r="TQC190" s="54"/>
      <c r="TQD190" s="54"/>
      <c r="TQE190" s="54"/>
      <c r="TQF190" s="54"/>
      <c r="TQG190" s="54"/>
      <c r="TQH190" s="54"/>
      <c r="TQI190" s="54"/>
      <c r="TQJ190" s="54"/>
      <c r="TQK190" s="54"/>
      <c r="TQL190" s="54"/>
      <c r="TQM190" s="54"/>
      <c r="TQN190" s="54"/>
      <c r="TQO190" s="54"/>
      <c r="TQP190" s="54"/>
      <c r="TQQ190" s="54"/>
      <c r="TQR190" s="54"/>
      <c r="TQS190" s="54"/>
      <c r="TQT190" s="54"/>
      <c r="TQU190" s="54"/>
      <c r="TQV190" s="54"/>
      <c r="TQW190" s="54"/>
      <c r="TQX190" s="54"/>
      <c r="TQY190" s="54"/>
      <c r="TQZ190" s="54"/>
      <c r="TRA190" s="54"/>
      <c r="TRB190" s="54"/>
      <c r="TRC190" s="54"/>
      <c r="TRD190" s="54"/>
      <c r="TRE190" s="54"/>
      <c r="TRF190" s="54"/>
      <c r="TRG190" s="54"/>
      <c r="TRH190" s="54"/>
      <c r="TRI190" s="54"/>
      <c r="TRJ190" s="54"/>
      <c r="TRK190" s="54"/>
      <c r="TRL190" s="54"/>
      <c r="TRM190" s="54"/>
      <c r="TRN190" s="54"/>
      <c r="TRO190" s="54"/>
      <c r="TRP190" s="54"/>
      <c r="TRQ190" s="54"/>
      <c r="TRR190" s="54"/>
      <c r="TRS190" s="54"/>
      <c r="TRT190" s="54"/>
      <c r="TRU190" s="54"/>
      <c r="TRV190" s="54"/>
      <c r="TRW190" s="54"/>
      <c r="TRX190" s="54"/>
      <c r="TRY190" s="54"/>
      <c r="TRZ190" s="54"/>
      <c r="TSA190" s="54"/>
      <c r="TSB190" s="54"/>
      <c r="TSC190" s="54"/>
      <c r="TSD190" s="54"/>
      <c r="TSE190" s="54"/>
      <c r="TSF190" s="54"/>
      <c r="TSG190" s="54"/>
      <c r="TSH190" s="54"/>
      <c r="TSI190" s="54"/>
      <c r="TSJ190" s="54"/>
      <c r="TSK190" s="54"/>
      <c r="TSL190" s="54"/>
      <c r="TSM190" s="54"/>
      <c r="TSN190" s="54"/>
      <c r="TSO190" s="54"/>
      <c r="TSP190" s="54"/>
      <c r="TSQ190" s="54"/>
      <c r="TSR190" s="54"/>
      <c r="TSS190" s="54"/>
      <c r="TST190" s="54"/>
      <c r="TSU190" s="54"/>
      <c r="TSV190" s="54"/>
      <c r="TSW190" s="54"/>
      <c r="TSX190" s="54"/>
      <c r="TSY190" s="54"/>
      <c r="TSZ190" s="54"/>
      <c r="TTA190" s="54"/>
      <c r="TTB190" s="54"/>
      <c r="TTC190" s="54"/>
      <c r="TTD190" s="54"/>
      <c r="TTE190" s="54"/>
      <c r="TTF190" s="54"/>
      <c r="TTG190" s="54"/>
      <c r="TTH190" s="54"/>
      <c r="TTI190" s="54"/>
      <c r="TTJ190" s="54"/>
      <c r="TTK190" s="54"/>
      <c r="TTL190" s="54"/>
      <c r="TTM190" s="54"/>
      <c r="TTN190" s="54"/>
      <c r="TTO190" s="54"/>
      <c r="TTP190" s="54"/>
      <c r="TTQ190" s="54"/>
      <c r="TTR190" s="54"/>
      <c r="TTS190" s="54"/>
      <c r="TTT190" s="54"/>
      <c r="TTU190" s="54"/>
      <c r="TTV190" s="54"/>
      <c r="TTW190" s="54"/>
      <c r="TTX190" s="54"/>
      <c r="TTY190" s="54"/>
      <c r="TTZ190" s="54"/>
      <c r="TUA190" s="54"/>
      <c r="TUB190" s="54"/>
      <c r="TUC190" s="54"/>
      <c r="TUD190" s="54"/>
      <c r="TUE190" s="54"/>
      <c r="TUF190" s="54"/>
      <c r="TUG190" s="54"/>
      <c r="TUH190" s="54"/>
      <c r="TUI190" s="54"/>
      <c r="TUJ190" s="54"/>
      <c r="TUK190" s="54"/>
      <c r="TUL190" s="54"/>
      <c r="TUM190" s="54"/>
      <c r="TUN190" s="54"/>
      <c r="TUO190" s="54"/>
      <c r="TUP190" s="54"/>
      <c r="TUQ190" s="54"/>
      <c r="TUR190" s="54"/>
      <c r="TUS190" s="54"/>
      <c r="TUT190" s="54"/>
      <c r="TUU190" s="54"/>
      <c r="TUV190" s="54"/>
      <c r="TUW190" s="54"/>
      <c r="TUX190" s="54"/>
      <c r="TUY190" s="54"/>
      <c r="TUZ190" s="54"/>
      <c r="TVA190" s="54"/>
      <c r="TVB190" s="54"/>
      <c r="TVC190" s="54"/>
      <c r="TVD190" s="54"/>
      <c r="TVE190" s="54"/>
      <c r="TVF190" s="54"/>
      <c r="TVG190" s="54"/>
      <c r="TVH190" s="54"/>
      <c r="TVI190" s="54"/>
      <c r="TVJ190" s="54"/>
      <c r="TVK190" s="54"/>
      <c r="TVL190" s="54"/>
      <c r="TVM190" s="54"/>
      <c r="TVN190" s="54"/>
      <c r="TVO190" s="54"/>
      <c r="TVP190" s="54"/>
      <c r="TVQ190" s="54"/>
      <c r="TVR190" s="54"/>
      <c r="TVS190" s="54"/>
      <c r="TVT190" s="54"/>
      <c r="TVU190" s="54"/>
      <c r="TVV190" s="54"/>
      <c r="TVW190" s="54"/>
      <c r="TVX190" s="54"/>
      <c r="TVY190" s="54"/>
      <c r="TVZ190" s="54"/>
      <c r="TWA190" s="54"/>
      <c r="TWB190" s="54"/>
      <c r="TWC190" s="54"/>
      <c r="TWD190" s="54"/>
      <c r="TWE190" s="54"/>
      <c r="TWF190" s="54"/>
      <c r="TWG190" s="54"/>
      <c r="TWH190" s="54"/>
      <c r="TWI190" s="54"/>
      <c r="TWJ190" s="54"/>
      <c r="TWK190" s="54"/>
      <c r="TWL190" s="54"/>
      <c r="TWM190" s="54"/>
      <c r="TWN190" s="54"/>
      <c r="TWO190" s="54"/>
      <c r="TWP190" s="54"/>
      <c r="TWQ190" s="54"/>
      <c r="TWR190" s="54"/>
      <c r="TWS190" s="54"/>
      <c r="TWT190" s="54"/>
      <c r="TWU190" s="54"/>
      <c r="TWV190" s="54"/>
      <c r="TWW190" s="54"/>
      <c r="TWX190" s="54"/>
      <c r="TWY190" s="54"/>
      <c r="TWZ190" s="54"/>
      <c r="TXA190" s="54"/>
      <c r="TXB190" s="54"/>
      <c r="TXC190" s="54"/>
      <c r="TXD190" s="54"/>
      <c r="TXE190" s="54"/>
      <c r="TXF190" s="54"/>
      <c r="TXG190" s="54"/>
      <c r="TXH190" s="54"/>
      <c r="TXI190" s="54"/>
      <c r="TXJ190" s="54"/>
      <c r="TXK190" s="54"/>
      <c r="TXL190" s="54"/>
      <c r="TXM190" s="54"/>
      <c r="TXN190" s="54"/>
      <c r="TXO190" s="54"/>
      <c r="TXP190" s="54"/>
      <c r="TXQ190" s="54"/>
      <c r="TXR190" s="54"/>
      <c r="TXS190" s="54"/>
      <c r="TXT190" s="54"/>
      <c r="TXU190" s="54"/>
      <c r="TXV190" s="54"/>
      <c r="TXW190" s="54"/>
      <c r="TXX190" s="54"/>
      <c r="TXY190" s="54"/>
      <c r="TXZ190" s="54"/>
      <c r="TYA190" s="54"/>
      <c r="TYB190" s="54"/>
      <c r="TYC190" s="54"/>
      <c r="TYD190" s="54"/>
      <c r="TYE190" s="54"/>
      <c r="TYF190" s="54"/>
      <c r="TYG190" s="54"/>
      <c r="TYH190" s="54"/>
      <c r="TYI190" s="54"/>
      <c r="TYJ190" s="54"/>
      <c r="TYK190" s="54"/>
      <c r="TYL190" s="54"/>
      <c r="TYM190" s="54"/>
      <c r="TYN190" s="54"/>
      <c r="TYO190" s="54"/>
      <c r="TYP190" s="54"/>
      <c r="TYQ190" s="54"/>
      <c r="TYR190" s="54"/>
      <c r="TYS190" s="54"/>
      <c r="TYT190" s="54"/>
      <c r="TYU190" s="54"/>
      <c r="TYV190" s="54"/>
      <c r="TYW190" s="54"/>
      <c r="TYX190" s="54"/>
      <c r="TYY190" s="54"/>
      <c r="TYZ190" s="54"/>
      <c r="TZA190" s="54"/>
      <c r="TZB190" s="54"/>
      <c r="TZC190" s="54"/>
      <c r="TZD190" s="54"/>
      <c r="TZE190" s="54"/>
      <c r="TZF190" s="54"/>
      <c r="TZG190" s="54"/>
      <c r="TZH190" s="54"/>
      <c r="TZI190" s="54"/>
      <c r="TZJ190" s="54"/>
      <c r="TZK190" s="54"/>
      <c r="TZL190" s="54"/>
      <c r="TZM190" s="54"/>
      <c r="TZN190" s="54"/>
      <c r="TZO190" s="54"/>
      <c r="TZP190" s="54"/>
      <c r="TZQ190" s="54"/>
      <c r="TZR190" s="54"/>
      <c r="TZS190" s="54"/>
      <c r="TZT190" s="54"/>
      <c r="TZU190" s="54"/>
      <c r="TZV190" s="54"/>
      <c r="TZW190" s="54"/>
      <c r="TZX190" s="54"/>
      <c r="TZY190" s="54"/>
      <c r="TZZ190" s="54"/>
      <c r="UAA190" s="54"/>
      <c r="UAB190" s="54"/>
      <c r="UAC190" s="54"/>
      <c r="UAD190" s="54"/>
      <c r="UAE190" s="54"/>
      <c r="UAF190" s="54"/>
      <c r="UAG190" s="54"/>
      <c r="UAH190" s="54"/>
      <c r="UAI190" s="54"/>
      <c r="UAJ190" s="54"/>
      <c r="UAK190" s="54"/>
      <c r="UAL190" s="54"/>
      <c r="UAM190" s="54"/>
      <c r="UAN190" s="54"/>
      <c r="UAO190" s="54"/>
      <c r="UAP190" s="54"/>
      <c r="UAQ190" s="54"/>
      <c r="UAR190" s="54"/>
      <c r="UAS190" s="54"/>
      <c r="UAT190" s="54"/>
      <c r="UAU190" s="54"/>
      <c r="UAV190" s="54"/>
      <c r="UAW190" s="54"/>
      <c r="UAX190" s="54"/>
      <c r="UAY190" s="54"/>
      <c r="UAZ190" s="54"/>
      <c r="UBA190" s="54"/>
      <c r="UBB190" s="54"/>
      <c r="UBC190" s="54"/>
      <c r="UBD190" s="54"/>
      <c r="UBE190" s="54"/>
      <c r="UBF190" s="54"/>
      <c r="UBG190" s="54"/>
      <c r="UBH190" s="54"/>
      <c r="UBI190" s="54"/>
      <c r="UBJ190" s="54"/>
      <c r="UBK190" s="54"/>
      <c r="UBL190" s="54"/>
      <c r="UBM190" s="54"/>
      <c r="UBN190" s="54"/>
      <c r="UBO190" s="54"/>
      <c r="UBP190" s="54"/>
      <c r="UBQ190" s="54"/>
      <c r="UBR190" s="54"/>
      <c r="UBS190" s="54"/>
      <c r="UBT190" s="54"/>
      <c r="UBU190" s="54"/>
      <c r="UBV190" s="54"/>
      <c r="UBW190" s="54"/>
      <c r="UBX190" s="54"/>
      <c r="UBY190" s="54"/>
      <c r="UBZ190" s="54"/>
      <c r="UCA190" s="54"/>
      <c r="UCB190" s="54"/>
      <c r="UCC190" s="54"/>
      <c r="UCD190" s="54"/>
      <c r="UCE190" s="54"/>
      <c r="UCF190" s="54"/>
      <c r="UCG190" s="54"/>
      <c r="UCH190" s="54"/>
      <c r="UCI190" s="54"/>
      <c r="UCJ190" s="54"/>
      <c r="UCK190" s="54"/>
      <c r="UCL190" s="54"/>
      <c r="UCM190" s="54"/>
      <c r="UCN190" s="54"/>
      <c r="UCO190" s="54"/>
      <c r="UCP190" s="54"/>
      <c r="UCQ190" s="54"/>
      <c r="UCR190" s="54"/>
      <c r="UCS190" s="54"/>
      <c r="UCT190" s="54"/>
      <c r="UCU190" s="54"/>
      <c r="UCV190" s="54"/>
      <c r="UCW190" s="54"/>
      <c r="UCX190" s="54"/>
      <c r="UCY190" s="54"/>
      <c r="UCZ190" s="54"/>
      <c r="UDA190" s="54"/>
      <c r="UDB190" s="54"/>
      <c r="UDC190" s="54"/>
      <c r="UDD190" s="54"/>
      <c r="UDE190" s="54"/>
      <c r="UDF190" s="54"/>
      <c r="UDG190" s="54"/>
      <c r="UDH190" s="54"/>
      <c r="UDI190" s="54"/>
      <c r="UDJ190" s="54"/>
      <c r="UDK190" s="54"/>
      <c r="UDL190" s="54"/>
      <c r="UDM190" s="54"/>
      <c r="UDN190" s="54"/>
      <c r="UDO190" s="54"/>
      <c r="UDP190" s="54"/>
      <c r="UDQ190" s="54"/>
      <c r="UDR190" s="54"/>
      <c r="UDS190" s="54"/>
      <c r="UDT190" s="54"/>
      <c r="UDU190" s="54"/>
      <c r="UDV190" s="54"/>
      <c r="UDW190" s="54"/>
      <c r="UDX190" s="54"/>
      <c r="UDY190" s="54"/>
      <c r="UDZ190" s="54"/>
      <c r="UEA190" s="54"/>
      <c r="UEB190" s="54"/>
      <c r="UEC190" s="54"/>
      <c r="UED190" s="54"/>
      <c r="UEE190" s="54"/>
      <c r="UEF190" s="54"/>
      <c r="UEG190" s="54"/>
      <c r="UEH190" s="54"/>
      <c r="UEI190" s="54"/>
      <c r="UEJ190" s="54"/>
      <c r="UEK190" s="54"/>
      <c r="UEL190" s="54"/>
      <c r="UEM190" s="54"/>
      <c r="UEN190" s="54"/>
      <c r="UEO190" s="54"/>
      <c r="UEP190" s="54"/>
      <c r="UEQ190" s="54"/>
      <c r="UER190" s="54"/>
      <c r="UES190" s="54"/>
      <c r="UET190" s="54"/>
      <c r="UEU190" s="54"/>
      <c r="UEV190" s="54"/>
      <c r="UEW190" s="54"/>
      <c r="UEX190" s="54"/>
      <c r="UEY190" s="54"/>
      <c r="UEZ190" s="54"/>
      <c r="UFA190" s="54"/>
      <c r="UFB190" s="54"/>
      <c r="UFC190" s="54"/>
      <c r="UFD190" s="54"/>
      <c r="UFE190" s="54"/>
      <c r="UFF190" s="54"/>
      <c r="UFG190" s="54"/>
      <c r="UFH190" s="54"/>
      <c r="UFI190" s="54"/>
      <c r="UFJ190" s="54"/>
      <c r="UFK190" s="54"/>
      <c r="UFL190" s="54"/>
      <c r="UFM190" s="54"/>
      <c r="UFN190" s="54"/>
      <c r="UFO190" s="54"/>
      <c r="UFP190" s="54"/>
      <c r="UFQ190" s="54"/>
      <c r="UFR190" s="54"/>
      <c r="UFS190" s="54"/>
      <c r="UFT190" s="54"/>
      <c r="UFU190" s="54"/>
      <c r="UFV190" s="54"/>
      <c r="UFW190" s="54"/>
      <c r="UFX190" s="54"/>
      <c r="UFY190" s="54"/>
      <c r="UFZ190" s="54"/>
      <c r="UGA190" s="54"/>
      <c r="UGB190" s="54"/>
      <c r="UGC190" s="54"/>
      <c r="UGD190" s="54"/>
      <c r="UGE190" s="54"/>
      <c r="UGF190" s="54"/>
      <c r="UGG190" s="54"/>
      <c r="UGH190" s="54"/>
      <c r="UGI190" s="54"/>
      <c r="UGJ190" s="54"/>
      <c r="UGK190" s="54"/>
      <c r="UGL190" s="54"/>
      <c r="UGM190" s="54"/>
      <c r="UGN190" s="54"/>
      <c r="UGO190" s="54"/>
      <c r="UGP190" s="54"/>
      <c r="UGQ190" s="54"/>
      <c r="UGR190" s="54"/>
      <c r="UGS190" s="54"/>
      <c r="UGT190" s="54"/>
      <c r="UGU190" s="54"/>
      <c r="UGV190" s="54"/>
      <c r="UGW190" s="54"/>
      <c r="UGX190" s="54"/>
      <c r="UGY190" s="54"/>
      <c r="UGZ190" s="54"/>
      <c r="UHA190" s="54"/>
      <c r="UHB190" s="54"/>
      <c r="UHC190" s="54"/>
      <c r="UHD190" s="54"/>
      <c r="UHE190" s="54"/>
      <c r="UHF190" s="54"/>
      <c r="UHG190" s="54"/>
      <c r="UHH190" s="54"/>
      <c r="UHI190" s="54"/>
      <c r="UHJ190" s="54"/>
      <c r="UHK190" s="54"/>
      <c r="UHL190" s="54"/>
      <c r="UHM190" s="54"/>
      <c r="UHN190" s="54"/>
      <c r="UHO190" s="54"/>
      <c r="UHP190" s="54"/>
      <c r="UHQ190" s="54"/>
      <c r="UHR190" s="54"/>
      <c r="UHS190" s="54"/>
      <c r="UHT190" s="54"/>
      <c r="UHU190" s="54"/>
      <c r="UHV190" s="54"/>
      <c r="UHW190" s="54"/>
      <c r="UHX190" s="54"/>
      <c r="UHY190" s="54"/>
      <c r="UHZ190" s="54"/>
      <c r="UIA190" s="54"/>
      <c r="UIB190" s="54"/>
      <c r="UIC190" s="54"/>
      <c r="UID190" s="54"/>
      <c r="UIE190" s="54"/>
      <c r="UIF190" s="54"/>
      <c r="UIG190" s="54"/>
      <c r="UIH190" s="54"/>
      <c r="UII190" s="54"/>
      <c r="UIJ190" s="54"/>
      <c r="UIK190" s="54"/>
      <c r="UIL190" s="54"/>
      <c r="UIM190" s="54"/>
      <c r="UIN190" s="54"/>
      <c r="UIO190" s="54"/>
      <c r="UIP190" s="54"/>
      <c r="UIQ190" s="54"/>
      <c r="UIR190" s="54"/>
      <c r="UIS190" s="54"/>
      <c r="UIT190" s="54"/>
      <c r="UIU190" s="54"/>
      <c r="UIV190" s="54"/>
      <c r="UIW190" s="54"/>
      <c r="UIX190" s="54"/>
      <c r="UIY190" s="54"/>
      <c r="UIZ190" s="54"/>
      <c r="UJA190" s="54"/>
      <c r="UJB190" s="54"/>
      <c r="UJC190" s="54"/>
      <c r="UJD190" s="54"/>
      <c r="UJE190" s="54"/>
      <c r="UJF190" s="54"/>
      <c r="UJG190" s="54"/>
      <c r="UJH190" s="54"/>
      <c r="UJI190" s="54"/>
      <c r="UJJ190" s="54"/>
      <c r="UJK190" s="54"/>
      <c r="UJL190" s="54"/>
      <c r="UJM190" s="54"/>
      <c r="UJN190" s="54"/>
      <c r="UJO190" s="54"/>
      <c r="UJP190" s="54"/>
      <c r="UJQ190" s="54"/>
      <c r="UJR190" s="54"/>
      <c r="UJS190" s="54"/>
      <c r="UJT190" s="54"/>
      <c r="UJU190" s="54"/>
      <c r="UJV190" s="54"/>
      <c r="UJW190" s="54"/>
      <c r="UJX190" s="54"/>
      <c r="UJY190" s="54"/>
      <c r="UJZ190" s="54"/>
      <c r="UKA190" s="54"/>
      <c r="UKB190" s="54"/>
      <c r="UKC190" s="54"/>
      <c r="UKD190" s="54"/>
      <c r="UKE190" s="54"/>
      <c r="UKF190" s="54"/>
      <c r="UKG190" s="54"/>
      <c r="UKH190" s="54"/>
      <c r="UKI190" s="54"/>
      <c r="UKJ190" s="54"/>
      <c r="UKK190" s="54"/>
      <c r="UKL190" s="54"/>
      <c r="UKM190" s="54"/>
      <c r="UKN190" s="54"/>
      <c r="UKO190" s="54"/>
      <c r="UKP190" s="54"/>
      <c r="UKQ190" s="54"/>
      <c r="UKR190" s="54"/>
      <c r="UKS190" s="54"/>
      <c r="UKT190" s="54"/>
      <c r="UKU190" s="54"/>
      <c r="UKV190" s="54"/>
      <c r="UKW190" s="54"/>
      <c r="UKX190" s="54"/>
      <c r="UKY190" s="54"/>
      <c r="UKZ190" s="54"/>
      <c r="ULA190" s="54"/>
      <c r="ULB190" s="54"/>
      <c r="ULC190" s="54"/>
      <c r="ULD190" s="54"/>
      <c r="ULE190" s="54"/>
      <c r="ULF190" s="54"/>
      <c r="ULG190" s="54"/>
      <c r="ULH190" s="54"/>
      <c r="ULI190" s="54"/>
      <c r="ULJ190" s="54"/>
      <c r="ULK190" s="54"/>
      <c r="ULL190" s="54"/>
      <c r="ULM190" s="54"/>
      <c r="ULN190" s="54"/>
      <c r="ULO190" s="54"/>
      <c r="ULP190" s="54"/>
      <c r="ULQ190" s="54"/>
      <c r="ULR190" s="54"/>
      <c r="ULS190" s="54"/>
      <c r="ULT190" s="54"/>
      <c r="ULU190" s="54"/>
      <c r="ULV190" s="54"/>
      <c r="ULW190" s="54"/>
      <c r="ULX190" s="54"/>
      <c r="ULY190" s="54"/>
      <c r="ULZ190" s="54"/>
      <c r="UMA190" s="54"/>
      <c r="UMB190" s="54"/>
      <c r="UMC190" s="54"/>
      <c r="UMD190" s="54"/>
      <c r="UME190" s="54"/>
      <c r="UMF190" s="54"/>
      <c r="UMG190" s="54"/>
      <c r="UMH190" s="54"/>
      <c r="UMI190" s="54"/>
      <c r="UMJ190" s="54"/>
      <c r="UMK190" s="54"/>
      <c r="UML190" s="54"/>
      <c r="UMM190" s="54"/>
      <c r="UMN190" s="54"/>
      <c r="UMO190" s="54"/>
      <c r="UMP190" s="54"/>
      <c r="UMQ190" s="54"/>
      <c r="UMR190" s="54"/>
      <c r="UMS190" s="54"/>
      <c r="UMT190" s="54"/>
      <c r="UMU190" s="54"/>
      <c r="UMV190" s="54"/>
      <c r="UMW190" s="54"/>
      <c r="UMX190" s="54"/>
      <c r="UMY190" s="54"/>
      <c r="UMZ190" s="54"/>
      <c r="UNA190" s="54"/>
      <c r="UNB190" s="54"/>
      <c r="UNC190" s="54"/>
      <c r="UND190" s="54"/>
      <c r="UNE190" s="54"/>
      <c r="UNF190" s="54"/>
      <c r="UNG190" s="54"/>
      <c r="UNH190" s="54"/>
      <c r="UNI190" s="54"/>
      <c r="UNJ190" s="54"/>
      <c r="UNK190" s="54"/>
      <c r="UNL190" s="54"/>
      <c r="UNM190" s="54"/>
      <c r="UNN190" s="54"/>
      <c r="UNO190" s="54"/>
      <c r="UNP190" s="54"/>
      <c r="UNQ190" s="54"/>
      <c r="UNR190" s="54"/>
      <c r="UNS190" s="54"/>
      <c r="UNT190" s="54"/>
      <c r="UNU190" s="54"/>
      <c r="UNV190" s="54"/>
      <c r="UNW190" s="54"/>
      <c r="UNX190" s="54"/>
      <c r="UNY190" s="54"/>
      <c r="UNZ190" s="54"/>
      <c r="UOA190" s="54"/>
      <c r="UOB190" s="54"/>
      <c r="UOC190" s="54"/>
      <c r="UOD190" s="54"/>
      <c r="UOE190" s="54"/>
      <c r="UOF190" s="54"/>
      <c r="UOG190" s="54"/>
      <c r="UOH190" s="54"/>
      <c r="UOI190" s="54"/>
      <c r="UOJ190" s="54"/>
      <c r="UOK190" s="54"/>
      <c r="UOL190" s="54"/>
      <c r="UOM190" s="54"/>
      <c r="UON190" s="54"/>
      <c r="UOO190" s="54"/>
      <c r="UOP190" s="54"/>
      <c r="UOQ190" s="54"/>
      <c r="UOR190" s="54"/>
      <c r="UOS190" s="54"/>
      <c r="UOT190" s="54"/>
      <c r="UOU190" s="54"/>
      <c r="UOV190" s="54"/>
      <c r="UOW190" s="54"/>
      <c r="UOX190" s="54"/>
      <c r="UOY190" s="54"/>
      <c r="UOZ190" s="54"/>
      <c r="UPA190" s="54"/>
      <c r="UPB190" s="54"/>
      <c r="UPC190" s="54"/>
      <c r="UPD190" s="54"/>
      <c r="UPE190" s="54"/>
      <c r="UPF190" s="54"/>
      <c r="UPG190" s="54"/>
      <c r="UPH190" s="54"/>
      <c r="UPI190" s="54"/>
      <c r="UPJ190" s="54"/>
      <c r="UPK190" s="54"/>
      <c r="UPL190" s="54"/>
      <c r="UPM190" s="54"/>
      <c r="UPN190" s="54"/>
      <c r="UPO190" s="54"/>
      <c r="UPP190" s="54"/>
      <c r="UPQ190" s="54"/>
      <c r="UPR190" s="54"/>
      <c r="UPS190" s="54"/>
      <c r="UPT190" s="54"/>
      <c r="UPU190" s="54"/>
      <c r="UPV190" s="54"/>
      <c r="UPW190" s="54"/>
      <c r="UPX190" s="54"/>
      <c r="UPY190" s="54"/>
      <c r="UPZ190" s="54"/>
      <c r="UQA190" s="54"/>
      <c r="UQB190" s="54"/>
      <c r="UQC190" s="54"/>
      <c r="UQD190" s="54"/>
      <c r="UQE190" s="54"/>
      <c r="UQF190" s="54"/>
      <c r="UQG190" s="54"/>
      <c r="UQH190" s="54"/>
      <c r="UQI190" s="54"/>
      <c r="UQJ190" s="54"/>
      <c r="UQK190" s="54"/>
      <c r="UQL190" s="54"/>
      <c r="UQM190" s="54"/>
      <c r="UQN190" s="54"/>
      <c r="UQO190" s="54"/>
      <c r="UQP190" s="54"/>
      <c r="UQQ190" s="54"/>
      <c r="UQR190" s="54"/>
      <c r="UQS190" s="54"/>
      <c r="UQT190" s="54"/>
      <c r="UQU190" s="54"/>
      <c r="UQV190" s="54"/>
      <c r="UQW190" s="54"/>
      <c r="UQX190" s="54"/>
      <c r="UQY190" s="54"/>
      <c r="UQZ190" s="54"/>
      <c r="URA190" s="54"/>
      <c r="URB190" s="54"/>
      <c r="URC190" s="54"/>
      <c r="URD190" s="54"/>
      <c r="URE190" s="54"/>
      <c r="URF190" s="54"/>
      <c r="URG190" s="54"/>
      <c r="URH190" s="54"/>
      <c r="URI190" s="54"/>
      <c r="URJ190" s="54"/>
      <c r="URK190" s="54"/>
      <c r="URL190" s="54"/>
      <c r="URM190" s="54"/>
      <c r="URN190" s="54"/>
      <c r="URO190" s="54"/>
      <c r="URP190" s="54"/>
      <c r="URQ190" s="54"/>
      <c r="URR190" s="54"/>
      <c r="URS190" s="54"/>
      <c r="URT190" s="54"/>
      <c r="URU190" s="54"/>
      <c r="URV190" s="54"/>
      <c r="URW190" s="54"/>
      <c r="URX190" s="54"/>
      <c r="URY190" s="54"/>
      <c r="URZ190" s="54"/>
      <c r="USA190" s="54"/>
      <c r="USB190" s="54"/>
      <c r="USC190" s="54"/>
      <c r="USD190" s="54"/>
      <c r="USE190" s="54"/>
      <c r="USF190" s="54"/>
      <c r="USG190" s="54"/>
      <c r="USH190" s="54"/>
      <c r="USI190" s="54"/>
      <c r="USJ190" s="54"/>
      <c r="USK190" s="54"/>
      <c r="USL190" s="54"/>
      <c r="USM190" s="54"/>
      <c r="USN190" s="54"/>
      <c r="USO190" s="54"/>
      <c r="USP190" s="54"/>
      <c r="USQ190" s="54"/>
      <c r="USR190" s="54"/>
      <c r="USS190" s="54"/>
      <c r="UST190" s="54"/>
      <c r="USU190" s="54"/>
      <c r="USV190" s="54"/>
      <c r="USW190" s="54"/>
      <c r="USX190" s="54"/>
      <c r="USY190" s="54"/>
      <c r="USZ190" s="54"/>
      <c r="UTA190" s="54"/>
      <c r="UTB190" s="54"/>
      <c r="UTC190" s="54"/>
      <c r="UTD190" s="54"/>
      <c r="UTE190" s="54"/>
      <c r="UTF190" s="54"/>
      <c r="UTG190" s="54"/>
      <c r="UTH190" s="54"/>
      <c r="UTI190" s="54"/>
      <c r="UTJ190" s="54"/>
      <c r="UTK190" s="54"/>
      <c r="UTL190" s="54"/>
      <c r="UTM190" s="54"/>
      <c r="UTN190" s="54"/>
      <c r="UTO190" s="54"/>
      <c r="UTP190" s="54"/>
      <c r="UTQ190" s="54"/>
      <c r="UTR190" s="54"/>
      <c r="UTS190" s="54"/>
      <c r="UTT190" s="54"/>
      <c r="UTU190" s="54"/>
      <c r="UTV190" s="54"/>
      <c r="UTW190" s="54"/>
      <c r="UTX190" s="54"/>
      <c r="UTY190" s="54"/>
      <c r="UTZ190" s="54"/>
      <c r="UUA190" s="54"/>
      <c r="UUB190" s="54"/>
      <c r="UUC190" s="54"/>
      <c r="UUD190" s="54"/>
      <c r="UUE190" s="54"/>
      <c r="UUF190" s="54"/>
      <c r="UUG190" s="54"/>
      <c r="UUH190" s="54"/>
      <c r="UUI190" s="54"/>
      <c r="UUJ190" s="54"/>
      <c r="UUK190" s="54"/>
      <c r="UUL190" s="54"/>
      <c r="UUM190" s="54"/>
      <c r="UUN190" s="54"/>
      <c r="UUO190" s="54"/>
      <c r="UUP190" s="54"/>
      <c r="UUQ190" s="54"/>
      <c r="UUR190" s="54"/>
      <c r="UUS190" s="54"/>
      <c r="UUT190" s="54"/>
      <c r="UUU190" s="54"/>
      <c r="UUV190" s="54"/>
      <c r="UUW190" s="54"/>
      <c r="UUX190" s="54"/>
      <c r="UUY190" s="54"/>
      <c r="UUZ190" s="54"/>
      <c r="UVA190" s="54"/>
      <c r="UVB190" s="54"/>
      <c r="UVC190" s="54"/>
      <c r="UVD190" s="54"/>
      <c r="UVE190" s="54"/>
      <c r="UVF190" s="54"/>
      <c r="UVG190" s="54"/>
      <c r="UVH190" s="54"/>
      <c r="UVI190" s="54"/>
      <c r="UVJ190" s="54"/>
      <c r="UVK190" s="54"/>
      <c r="UVL190" s="54"/>
      <c r="UVM190" s="54"/>
      <c r="UVN190" s="54"/>
      <c r="UVO190" s="54"/>
      <c r="UVP190" s="54"/>
      <c r="UVQ190" s="54"/>
      <c r="UVR190" s="54"/>
      <c r="UVS190" s="54"/>
      <c r="UVT190" s="54"/>
      <c r="UVU190" s="54"/>
      <c r="UVV190" s="54"/>
      <c r="UVW190" s="54"/>
      <c r="UVX190" s="54"/>
      <c r="UVY190" s="54"/>
      <c r="UVZ190" s="54"/>
      <c r="UWA190" s="54"/>
      <c r="UWB190" s="54"/>
      <c r="UWC190" s="54"/>
      <c r="UWD190" s="54"/>
      <c r="UWE190" s="54"/>
      <c r="UWF190" s="54"/>
      <c r="UWG190" s="54"/>
      <c r="UWH190" s="54"/>
      <c r="UWI190" s="54"/>
      <c r="UWJ190" s="54"/>
      <c r="UWK190" s="54"/>
      <c r="UWL190" s="54"/>
      <c r="UWM190" s="54"/>
      <c r="UWN190" s="54"/>
      <c r="UWO190" s="54"/>
      <c r="UWP190" s="54"/>
      <c r="UWQ190" s="54"/>
      <c r="UWR190" s="54"/>
      <c r="UWS190" s="54"/>
      <c r="UWT190" s="54"/>
      <c r="UWU190" s="54"/>
      <c r="UWV190" s="54"/>
      <c r="UWW190" s="54"/>
      <c r="UWX190" s="54"/>
      <c r="UWY190" s="54"/>
      <c r="UWZ190" s="54"/>
      <c r="UXA190" s="54"/>
      <c r="UXB190" s="54"/>
      <c r="UXC190" s="54"/>
      <c r="UXD190" s="54"/>
      <c r="UXE190" s="54"/>
      <c r="UXF190" s="54"/>
      <c r="UXG190" s="54"/>
      <c r="UXH190" s="54"/>
      <c r="UXI190" s="54"/>
      <c r="UXJ190" s="54"/>
      <c r="UXK190" s="54"/>
      <c r="UXL190" s="54"/>
      <c r="UXM190" s="54"/>
      <c r="UXN190" s="54"/>
      <c r="UXO190" s="54"/>
      <c r="UXP190" s="54"/>
      <c r="UXQ190" s="54"/>
      <c r="UXR190" s="54"/>
      <c r="UXS190" s="54"/>
      <c r="UXT190" s="54"/>
      <c r="UXU190" s="54"/>
      <c r="UXV190" s="54"/>
      <c r="UXW190" s="54"/>
      <c r="UXX190" s="54"/>
      <c r="UXY190" s="54"/>
      <c r="UXZ190" s="54"/>
      <c r="UYA190" s="54"/>
      <c r="UYB190" s="54"/>
      <c r="UYC190" s="54"/>
      <c r="UYD190" s="54"/>
      <c r="UYE190" s="54"/>
      <c r="UYF190" s="54"/>
      <c r="UYG190" s="54"/>
      <c r="UYH190" s="54"/>
      <c r="UYI190" s="54"/>
      <c r="UYJ190" s="54"/>
      <c r="UYK190" s="54"/>
      <c r="UYL190" s="54"/>
      <c r="UYM190" s="54"/>
      <c r="UYN190" s="54"/>
      <c r="UYO190" s="54"/>
      <c r="UYP190" s="54"/>
      <c r="UYQ190" s="54"/>
      <c r="UYR190" s="54"/>
      <c r="UYS190" s="54"/>
      <c r="UYT190" s="54"/>
      <c r="UYU190" s="54"/>
      <c r="UYV190" s="54"/>
      <c r="UYW190" s="54"/>
      <c r="UYX190" s="54"/>
      <c r="UYY190" s="54"/>
      <c r="UYZ190" s="54"/>
      <c r="UZA190" s="54"/>
      <c r="UZB190" s="54"/>
      <c r="UZC190" s="54"/>
      <c r="UZD190" s="54"/>
      <c r="UZE190" s="54"/>
      <c r="UZF190" s="54"/>
      <c r="UZG190" s="54"/>
      <c r="UZH190" s="54"/>
      <c r="UZI190" s="54"/>
      <c r="UZJ190" s="54"/>
      <c r="UZK190" s="54"/>
      <c r="UZL190" s="54"/>
      <c r="UZM190" s="54"/>
      <c r="UZN190" s="54"/>
      <c r="UZO190" s="54"/>
      <c r="UZP190" s="54"/>
      <c r="UZQ190" s="54"/>
      <c r="UZR190" s="54"/>
      <c r="UZS190" s="54"/>
      <c r="UZT190" s="54"/>
      <c r="UZU190" s="54"/>
      <c r="UZV190" s="54"/>
      <c r="UZW190" s="54"/>
      <c r="UZX190" s="54"/>
      <c r="UZY190" s="54"/>
      <c r="UZZ190" s="54"/>
      <c r="VAA190" s="54"/>
      <c r="VAB190" s="54"/>
      <c r="VAC190" s="54"/>
      <c r="VAD190" s="54"/>
      <c r="VAE190" s="54"/>
      <c r="VAF190" s="54"/>
      <c r="VAG190" s="54"/>
      <c r="VAH190" s="54"/>
      <c r="VAI190" s="54"/>
      <c r="VAJ190" s="54"/>
      <c r="VAK190" s="54"/>
      <c r="VAL190" s="54"/>
      <c r="VAM190" s="54"/>
      <c r="VAN190" s="54"/>
      <c r="VAO190" s="54"/>
      <c r="VAP190" s="54"/>
      <c r="VAQ190" s="54"/>
      <c r="VAR190" s="54"/>
      <c r="VAS190" s="54"/>
      <c r="VAT190" s="54"/>
      <c r="VAU190" s="54"/>
      <c r="VAV190" s="54"/>
      <c r="VAW190" s="54"/>
      <c r="VAX190" s="54"/>
      <c r="VAY190" s="54"/>
      <c r="VAZ190" s="54"/>
      <c r="VBA190" s="54"/>
      <c r="VBB190" s="54"/>
      <c r="VBC190" s="54"/>
      <c r="VBD190" s="54"/>
      <c r="VBE190" s="54"/>
      <c r="VBF190" s="54"/>
      <c r="VBG190" s="54"/>
      <c r="VBH190" s="54"/>
      <c r="VBI190" s="54"/>
      <c r="VBJ190" s="54"/>
      <c r="VBK190" s="54"/>
      <c r="VBL190" s="54"/>
      <c r="VBM190" s="54"/>
      <c r="VBN190" s="54"/>
      <c r="VBO190" s="54"/>
      <c r="VBP190" s="54"/>
      <c r="VBQ190" s="54"/>
      <c r="VBR190" s="54"/>
      <c r="VBS190" s="54"/>
      <c r="VBT190" s="54"/>
      <c r="VBU190" s="54"/>
      <c r="VBV190" s="54"/>
      <c r="VBW190" s="54"/>
      <c r="VBX190" s="54"/>
      <c r="VBY190" s="54"/>
      <c r="VBZ190" s="54"/>
      <c r="VCA190" s="54"/>
      <c r="VCB190" s="54"/>
      <c r="VCC190" s="54"/>
      <c r="VCD190" s="54"/>
      <c r="VCE190" s="54"/>
      <c r="VCF190" s="54"/>
      <c r="VCG190" s="54"/>
      <c r="VCH190" s="54"/>
      <c r="VCI190" s="54"/>
      <c r="VCJ190" s="54"/>
      <c r="VCK190" s="54"/>
      <c r="VCL190" s="54"/>
      <c r="VCM190" s="54"/>
      <c r="VCN190" s="54"/>
      <c r="VCO190" s="54"/>
      <c r="VCP190" s="54"/>
      <c r="VCQ190" s="54"/>
      <c r="VCR190" s="54"/>
      <c r="VCS190" s="54"/>
      <c r="VCT190" s="54"/>
      <c r="VCU190" s="54"/>
      <c r="VCV190" s="54"/>
      <c r="VCW190" s="54"/>
      <c r="VCX190" s="54"/>
      <c r="VCY190" s="54"/>
      <c r="VCZ190" s="54"/>
      <c r="VDA190" s="54"/>
      <c r="VDB190" s="54"/>
      <c r="VDC190" s="54"/>
      <c r="VDD190" s="54"/>
      <c r="VDE190" s="54"/>
      <c r="VDF190" s="54"/>
      <c r="VDG190" s="54"/>
      <c r="VDH190" s="54"/>
      <c r="VDI190" s="54"/>
      <c r="VDJ190" s="54"/>
      <c r="VDK190" s="54"/>
      <c r="VDL190" s="54"/>
      <c r="VDM190" s="54"/>
      <c r="VDN190" s="54"/>
      <c r="VDO190" s="54"/>
      <c r="VDP190" s="54"/>
      <c r="VDQ190" s="54"/>
      <c r="VDR190" s="54"/>
      <c r="VDS190" s="54"/>
      <c r="VDT190" s="54"/>
      <c r="VDU190" s="54"/>
      <c r="VDV190" s="54"/>
      <c r="VDW190" s="54"/>
      <c r="VDX190" s="54"/>
      <c r="VDY190" s="54"/>
      <c r="VDZ190" s="54"/>
      <c r="VEA190" s="54"/>
      <c r="VEB190" s="54"/>
      <c r="VEC190" s="54"/>
      <c r="VED190" s="54"/>
      <c r="VEE190" s="54"/>
      <c r="VEF190" s="54"/>
      <c r="VEG190" s="54"/>
      <c r="VEH190" s="54"/>
      <c r="VEI190" s="54"/>
      <c r="VEJ190" s="54"/>
      <c r="VEK190" s="54"/>
      <c r="VEL190" s="54"/>
      <c r="VEM190" s="54"/>
      <c r="VEN190" s="54"/>
      <c r="VEO190" s="54"/>
      <c r="VEP190" s="54"/>
      <c r="VEQ190" s="54"/>
      <c r="VER190" s="54"/>
      <c r="VES190" s="54"/>
      <c r="VET190" s="54"/>
      <c r="VEU190" s="54"/>
      <c r="VEV190" s="54"/>
      <c r="VEW190" s="54"/>
      <c r="VEX190" s="54"/>
      <c r="VEY190" s="54"/>
      <c r="VEZ190" s="54"/>
      <c r="VFA190" s="54"/>
      <c r="VFB190" s="54"/>
      <c r="VFC190" s="54"/>
      <c r="VFD190" s="54"/>
      <c r="VFE190" s="54"/>
      <c r="VFF190" s="54"/>
      <c r="VFG190" s="54"/>
      <c r="VFH190" s="54"/>
      <c r="VFI190" s="54"/>
      <c r="VFJ190" s="54"/>
      <c r="VFK190" s="54"/>
      <c r="VFL190" s="54"/>
      <c r="VFM190" s="54"/>
      <c r="VFN190" s="54"/>
      <c r="VFO190" s="54"/>
      <c r="VFP190" s="54"/>
      <c r="VFQ190" s="54"/>
      <c r="VFR190" s="54"/>
      <c r="VFS190" s="54"/>
      <c r="VFT190" s="54"/>
      <c r="VFU190" s="54"/>
      <c r="VFV190" s="54"/>
      <c r="VFW190" s="54"/>
      <c r="VFX190" s="54"/>
      <c r="VFY190" s="54"/>
      <c r="VFZ190" s="54"/>
      <c r="VGA190" s="54"/>
      <c r="VGB190" s="54"/>
      <c r="VGC190" s="54"/>
      <c r="VGD190" s="54"/>
      <c r="VGE190" s="54"/>
      <c r="VGF190" s="54"/>
      <c r="VGG190" s="54"/>
      <c r="VGH190" s="54"/>
      <c r="VGI190" s="54"/>
      <c r="VGJ190" s="54"/>
      <c r="VGK190" s="54"/>
      <c r="VGL190" s="54"/>
      <c r="VGM190" s="54"/>
      <c r="VGN190" s="54"/>
      <c r="VGO190" s="54"/>
      <c r="VGP190" s="54"/>
      <c r="VGQ190" s="54"/>
      <c r="VGR190" s="54"/>
      <c r="VGS190" s="54"/>
      <c r="VGT190" s="54"/>
      <c r="VGU190" s="54"/>
      <c r="VGV190" s="54"/>
      <c r="VGW190" s="54"/>
      <c r="VGX190" s="54"/>
      <c r="VGY190" s="54"/>
      <c r="VGZ190" s="54"/>
      <c r="VHA190" s="54"/>
      <c r="VHB190" s="54"/>
      <c r="VHC190" s="54"/>
      <c r="VHD190" s="54"/>
      <c r="VHE190" s="54"/>
      <c r="VHF190" s="54"/>
      <c r="VHG190" s="54"/>
      <c r="VHH190" s="54"/>
      <c r="VHI190" s="54"/>
      <c r="VHJ190" s="54"/>
      <c r="VHK190" s="54"/>
      <c r="VHL190" s="54"/>
      <c r="VHM190" s="54"/>
      <c r="VHN190" s="54"/>
      <c r="VHO190" s="54"/>
      <c r="VHP190" s="54"/>
      <c r="VHQ190" s="54"/>
      <c r="VHR190" s="54"/>
      <c r="VHS190" s="54"/>
      <c r="VHT190" s="54"/>
      <c r="VHU190" s="54"/>
      <c r="VHV190" s="54"/>
      <c r="VHW190" s="54"/>
      <c r="VHX190" s="54"/>
      <c r="VHY190" s="54"/>
      <c r="VHZ190" s="54"/>
      <c r="VIA190" s="54"/>
      <c r="VIB190" s="54"/>
      <c r="VIC190" s="54"/>
      <c r="VID190" s="54"/>
      <c r="VIE190" s="54"/>
      <c r="VIF190" s="54"/>
      <c r="VIG190" s="54"/>
      <c r="VIH190" s="54"/>
      <c r="VII190" s="54"/>
      <c r="VIJ190" s="54"/>
      <c r="VIK190" s="54"/>
      <c r="VIL190" s="54"/>
      <c r="VIM190" s="54"/>
      <c r="VIN190" s="54"/>
      <c r="VIO190" s="54"/>
      <c r="VIP190" s="54"/>
      <c r="VIQ190" s="54"/>
      <c r="VIR190" s="54"/>
      <c r="VIS190" s="54"/>
      <c r="VIT190" s="54"/>
      <c r="VIU190" s="54"/>
      <c r="VIV190" s="54"/>
      <c r="VIW190" s="54"/>
      <c r="VIX190" s="54"/>
      <c r="VIY190" s="54"/>
      <c r="VIZ190" s="54"/>
      <c r="VJA190" s="54"/>
      <c r="VJB190" s="54"/>
      <c r="VJC190" s="54"/>
      <c r="VJD190" s="54"/>
      <c r="VJE190" s="54"/>
      <c r="VJF190" s="54"/>
      <c r="VJG190" s="54"/>
      <c r="VJH190" s="54"/>
      <c r="VJI190" s="54"/>
      <c r="VJJ190" s="54"/>
      <c r="VJK190" s="54"/>
      <c r="VJL190" s="54"/>
      <c r="VJM190" s="54"/>
      <c r="VJN190" s="54"/>
      <c r="VJO190" s="54"/>
      <c r="VJP190" s="54"/>
      <c r="VJQ190" s="54"/>
      <c r="VJR190" s="54"/>
      <c r="VJS190" s="54"/>
      <c r="VJT190" s="54"/>
      <c r="VJU190" s="54"/>
      <c r="VJV190" s="54"/>
      <c r="VJW190" s="54"/>
      <c r="VJX190" s="54"/>
      <c r="VJY190" s="54"/>
      <c r="VJZ190" s="54"/>
      <c r="VKA190" s="54"/>
      <c r="VKB190" s="54"/>
      <c r="VKC190" s="54"/>
      <c r="VKD190" s="54"/>
      <c r="VKE190" s="54"/>
      <c r="VKF190" s="54"/>
      <c r="VKG190" s="54"/>
      <c r="VKH190" s="54"/>
      <c r="VKI190" s="54"/>
      <c r="VKJ190" s="54"/>
      <c r="VKK190" s="54"/>
      <c r="VKL190" s="54"/>
      <c r="VKM190" s="54"/>
      <c r="VKN190" s="54"/>
      <c r="VKO190" s="54"/>
      <c r="VKP190" s="54"/>
      <c r="VKQ190" s="54"/>
      <c r="VKR190" s="54"/>
      <c r="VKS190" s="54"/>
      <c r="VKT190" s="54"/>
      <c r="VKU190" s="54"/>
      <c r="VKV190" s="54"/>
      <c r="VKW190" s="54"/>
      <c r="VKX190" s="54"/>
      <c r="VKY190" s="54"/>
      <c r="VKZ190" s="54"/>
      <c r="VLA190" s="54"/>
      <c r="VLB190" s="54"/>
      <c r="VLC190" s="54"/>
      <c r="VLD190" s="54"/>
      <c r="VLE190" s="54"/>
      <c r="VLF190" s="54"/>
      <c r="VLG190" s="54"/>
      <c r="VLH190" s="54"/>
      <c r="VLI190" s="54"/>
      <c r="VLJ190" s="54"/>
      <c r="VLK190" s="54"/>
      <c r="VLL190" s="54"/>
      <c r="VLM190" s="54"/>
      <c r="VLN190" s="54"/>
      <c r="VLO190" s="54"/>
      <c r="VLP190" s="54"/>
      <c r="VLQ190" s="54"/>
      <c r="VLR190" s="54"/>
      <c r="VLS190" s="54"/>
      <c r="VLT190" s="54"/>
      <c r="VLU190" s="54"/>
      <c r="VLV190" s="54"/>
      <c r="VLW190" s="54"/>
      <c r="VLX190" s="54"/>
      <c r="VLY190" s="54"/>
      <c r="VLZ190" s="54"/>
      <c r="VMA190" s="54"/>
      <c r="VMB190" s="54"/>
      <c r="VMC190" s="54"/>
      <c r="VMD190" s="54"/>
      <c r="VME190" s="54"/>
      <c r="VMF190" s="54"/>
      <c r="VMG190" s="54"/>
      <c r="VMH190" s="54"/>
      <c r="VMI190" s="54"/>
      <c r="VMJ190" s="54"/>
      <c r="VMK190" s="54"/>
      <c r="VML190" s="54"/>
      <c r="VMM190" s="54"/>
      <c r="VMN190" s="54"/>
      <c r="VMO190" s="54"/>
      <c r="VMP190" s="54"/>
      <c r="VMQ190" s="54"/>
      <c r="VMR190" s="54"/>
      <c r="VMS190" s="54"/>
      <c r="VMT190" s="54"/>
      <c r="VMU190" s="54"/>
      <c r="VMV190" s="54"/>
      <c r="VMW190" s="54"/>
      <c r="VMX190" s="54"/>
      <c r="VMY190" s="54"/>
      <c r="VMZ190" s="54"/>
      <c r="VNA190" s="54"/>
      <c r="VNB190" s="54"/>
      <c r="VNC190" s="54"/>
      <c r="VND190" s="54"/>
      <c r="VNE190" s="54"/>
      <c r="VNF190" s="54"/>
      <c r="VNG190" s="54"/>
      <c r="VNH190" s="54"/>
      <c r="VNI190" s="54"/>
      <c r="VNJ190" s="54"/>
      <c r="VNK190" s="54"/>
      <c r="VNL190" s="54"/>
      <c r="VNM190" s="54"/>
      <c r="VNN190" s="54"/>
      <c r="VNO190" s="54"/>
      <c r="VNP190" s="54"/>
      <c r="VNQ190" s="54"/>
      <c r="VNR190" s="54"/>
      <c r="VNS190" s="54"/>
      <c r="VNT190" s="54"/>
      <c r="VNU190" s="54"/>
      <c r="VNV190" s="54"/>
      <c r="VNW190" s="54"/>
      <c r="VNX190" s="54"/>
      <c r="VNY190" s="54"/>
      <c r="VNZ190" s="54"/>
      <c r="VOA190" s="54"/>
      <c r="VOB190" s="54"/>
      <c r="VOC190" s="54"/>
      <c r="VOD190" s="54"/>
      <c r="VOE190" s="54"/>
      <c r="VOF190" s="54"/>
      <c r="VOG190" s="54"/>
      <c r="VOH190" s="54"/>
      <c r="VOI190" s="54"/>
      <c r="VOJ190" s="54"/>
      <c r="VOK190" s="54"/>
      <c r="VOL190" s="54"/>
      <c r="VOM190" s="54"/>
      <c r="VON190" s="54"/>
      <c r="VOO190" s="54"/>
      <c r="VOP190" s="54"/>
      <c r="VOQ190" s="54"/>
      <c r="VOR190" s="54"/>
      <c r="VOS190" s="54"/>
      <c r="VOT190" s="54"/>
      <c r="VOU190" s="54"/>
      <c r="VOV190" s="54"/>
      <c r="VOW190" s="54"/>
      <c r="VOX190" s="54"/>
      <c r="VOY190" s="54"/>
      <c r="VOZ190" s="54"/>
      <c r="VPA190" s="54"/>
      <c r="VPB190" s="54"/>
      <c r="VPC190" s="54"/>
      <c r="VPD190" s="54"/>
      <c r="VPE190" s="54"/>
      <c r="VPF190" s="54"/>
      <c r="VPG190" s="54"/>
      <c r="VPH190" s="54"/>
      <c r="VPI190" s="54"/>
      <c r="VPJ190" s="54"/>
      <c r="VPK190" s="54"/>
      <c r="VPL190" s="54"/>
      <c r="VPM190" s="54"/>
      <c r="VPN190" s="54"/>
      <c r="VPO190" s="54"/>
      <c r="VPP190" s="54"/>
      <c r="VPQ190" s="54"/>
      <c r="VPR190" s="54"/>
      <c r="VPS190" s="54"/>
      <c r="VPT190" s="54"/>
      <c r="VPU190" s="54"/>
      <c r="VPV190" s="54"/>
      <c r="VPW190" s="54"/>
      <c r="VPX190" s="54"/>
      <c r="VPY190" s="54"/>
      <c r="VPZ190" s="54"/>
      <c r="VQA190" s="54"/>
      <c r="VQB190" s="54"/>
      <c r="VQC190" s="54"/>
      <c r="VQD190" s="54"/>
      <c r="VQE190" s="54"/>
      <c r="VQF190" s="54"/>
      <c r="VQG190" s="54"/>
      <c r="VQH190" s="54"/>
      <c r="VQI190" s="54"/>
      <c r="VQJ190" s="54"/>
      <c r="VQK190" s="54"/>
      <c r="VQL190" s="54"/>
      <c r="VQM190" s="54"/>
      <c r="VQN190" s="54"/>
      <c r="VQO190" s="54"/>
      <c r="VQP190" s="54"/>
      <c r="VQQ190" s="54"/>
      <c r="VQR190" s="54"/>
      <c r="VQS190" s="54"/>
      <c r="VQT190" s="54"/>
      <c r="VQU190" s="54"/>
      <c r="VQV190" s="54"/>
      <c r="VQW190" s="54"/>
      <c r="VQX190" s="54"/>
      <c r="VQY190" s="54"/>
      <c r="VQZ190" s="54"/>
      <c r="VRA190" s="54"/>
      <c r="VRB190" s="54"/>
      <c r="VRC190" s="54"/>
      <c r="VRD190" s="54"/>
      <c r="VRE190" s="54"/>
      <c r="VRF190" s="54"/>
      <c r="VRG190" s="54"/>
      <c r="VRH190" s="54"/>
      <c r="VRI190" s="54"/>
      <c r="VRJ190" s="54"/>
      <c r="VRK190" s="54"/>
      <c r="VRL190" s="54"/>
      <c r="VRM190" s="54"/>
      <c r="VRN190" s="54"/>
      <c r="VRO190" s="54"/>
      <c r="VRP190" s="54"/>
      <c r="VRQ190" s="54"/>
      <c r="VRR190" s="54"/>
      <c r="VRS190" s="54"/>
      <c r="VRT190" s="54"/>
      <c r="VRU190" s="54"/>
      <c r="VRV190" s="54"/>
      <c r="VRW190" s="54"/>
      <c r="VRX190" s="54"/>
      <c r="VRY190" s="54"/>
      <c r="VRZ190" s="54"/>
      <c r="VSA190" s="54"/>
      <c r="VSB190" s="54"/>
      <c r="VSC190" s="54"/>
      <c r="VSD190" s="54"/>
      <c r="VSE190" s="54"/>
      <c r="VSF190" s="54"/>
      <c r="VSG190" s="54"/>
      <c r="VSH190" s="54"/>
      <c r="VSI190" s="54"/>
      <c r="VSJ190" s="54"/>
      <c r="VSK190" s="54"/>
      <c r="VSL190" s="54"/>
      <c r="VSM190" s="54"/>
      <c r="VSN190" s="54"/>
      <c r="VSO190" s="54"/>
      <c r="VSP190" s="54"/>
      <c r="VSQ190" s="54"/>
      <c r="VSR190" s="54"/>
      <c r="VSS190" s="54"/>
      <c r="VST190" s="54"/>
      <c r="VSU190" s="54"/>
      <c r="VSV190" s="54"/>
      <c r="VSW190" s="54"/>
      <c r="VSX190" s="54"/>
      <c r="VSY190" s="54"/>
      <c r="VSZ190" s="54"/>
      <c r="VTA190" s="54"/>
      <c r="VTB190" s="54"/>
      <c r="VTC190" s="54"/>
      <c r="VTD190" s="54"/>
      <c r="VTE190" s="54"/>
      <c r="VTF190" s="54"/>
      <c r="VTG190" s="54"/>
      <c r="VTH190" s="54"/>
      <c r="VTI190" s="54"/>
      <c r="VTJ190" s="54"/>
      <c r="VTK190" s="54"/>
      <c r="VTL190" s="54"/>
      <c r="VTM190" s="54"/>
      <c r="VTN190" s="54"/>
      <c r="VTO190" s="54"/>
      <c r="VTP190" s="54"/>
      <c r="VTQ190" s="54"/>
      <c r="VTR190" s="54"/>
      <c r="VTS190" s="54"/>
      <c r="VTT190" s="54"/>
      <c r="VTU190" s="54"/>
      <c r="VTV190" s="54"/>
      <c r="VTW190" s="54"/>
      <c r="VTX190" s="54"/>
      <c r="VTY190" s="54"/>
      <c r="VTZ190" s="54"/>
      <c r="VUA190" s="54"/>
      <c r="VUB190" s="54"/>
      <c r="VUC190" s="54"/>
      <c r="VUD190" s="54"/>
      <c r="VUE190" s="54"/>
      <c r="VUF190" s="54"/>
      <c r="VUG190" s="54"/>
      <c r="VUH190" s="54"/>
      <c r="VUI190" s="54"/>
      <c r="VUJ190" s="54"/>
      <c r="VUK190" s="54"/>
      <c r="VUL190" s="54"/>
      <c r="VUM190" s="54"/>
      <c r="VUN190" s="54"/>
      <c r="VUO190" s="54"/>
      <c r="VUP190" s="54"/>
      <c r="VUQ190" s="54"/>
      <c r="VUR190" s="54"/>
      <c r="VUS190" s="54"/>
      <c r="VUT190" s="54"/>
      <c r="VUU190" s="54"/>
      <c r="VUV190" s="54"/>
      <c r="VUW190" s="54"/>
      <c r="VUX190" s="54"/>
      <c r="VUY190" s="54"/>
      <c r="VUZ190" s="54"/>
      <c r="VVA190" s="54"/>
      <c r="VVB190" s="54"/>
      <c r="VVC190" s="54"/>
      <c r="VVD190" s="54"/>
      <c r="VVE190" s="54"/>
      <c r="VVF190" s="54"/>
      <c r="VVG190" s="54"/>
      <c r="VVH190" s="54"/>
      <c r="VVI190" s="54"/>
      <c r="VVJ190" s="54"/>
      <c r="VVK190" s="54"/>
      <c r="VVL190" s="54"/>
      <c r="VVM190" s="54"/>
      <c r="VVN190" s="54"/>
      <c r="VVO190" s="54"/>
      <c r="VVP190" s="54"/>
      <c r="VVQ190" s="54"/>
      <c r="VVR190" s="54"/>
      <c r="VVS190" s="54"/>
      <c r="VVT190" s="54"/>
      <c r="VVU190" s="54"/>
      <c r="VVV190" s="54"/>
      <c r="VVW190" s="54"/>
      <c r="VVX190" s="54"/>
      <c r="VVY190" s="54"/>
      <c r="VVZ190" s="54"/>
      <c r="VWA190" s="54"/>
      <c r="VWB190" s="54"/>
      <c r="VWC190" s="54"/>
      <c r="VWD190" s="54"/>
      <c r="VWE190" s="54"/>
      <c r="VWF190" s="54"/>
      <c r="VWG190" s="54"/>
      <c r="VWH190" s="54"/>
      <c r="VWI190" s="54"/>
      <c r="VWJ190" s="54"/>
      <c r="VWK190" s="54"/>
      <c r="VWL190" s="54"/>
      <c r="VWM190" s="54"/>
      <c r="VWN190" s="54"/>
      <c r="VWO190" s="54"/>
      <c r="VWP190" s="54"/>
      <c r="VWQ190" s="54"/>
      <c r="VWR190" s="54"/>
      <c r="VWS190" s="54"/>
      <c r="VWT190" s="54"/>
      <c r="VWU190" s="54"/>
      <c r="VWV190" s="54"/>
      <c r="VWW190" s="54"/>
      <c r="VWX190" s="54"/>
      <c r="VWY190" s="54"/>
      <c r="VWZ190" s="54"/>
      <c r="VXA190" s="54"/>
      <c r="VXB190" s="54"/>
      <c r="VXC190" s="54"/>
      <c r="VXD190" s="54"/>
      <c r="VXE190" s="54"/>
      <c r="VXF190" s="54"/>
      <c r="VXG190" s="54"/>
      <c r="VXH190" s="54"/>
      <c r="VXI190" s="54"/>
      <c r="VXJ190" s="54"/>
      <c r="VXK190" s="54"/>
      <c r="VXL190" s="54"/>
      <c r="VXM190" s="54"/>
      <c r="VXN190" s="54"/>
      <c r="VXO190" s="54"/>
      <c r="VXP190" s="54"/>
      <c r="VXQ190" s="54"/>
      <c r="VXR190" s="54"/>
      <c r="VXS190" s="54"/>
      <c r="VXT190" s="54"/>
      <c r="VXU190" s="54"/>
      <c r="VXV190" s="54"/>
      <c r="VXW190" s="54"/>
      <c r="VXX190" s="54"/>
      <c r="VXY190" s="54"/>
      <c r="VXZ190" s="54"/>
      <c r="VYA190" s="54"/>
      <c r="VYB190" s="54"/>
      <c r="VYC190" s="54"/>
      <c r="VYD190" s="54"/>
      <c r="VYE190" s="54"/>
      <c r="VYF190" s="54"/>
      <c r="VYG190" s="54"/>
      <c r="VYH190" s="54"/>
      <c r="VYI190" s="54"/>
      <c r="VYJ190" s="54"/>
      <c r="VYK190" s="54"/>
      <c r="VYL190" s="54"/>
      <c r="VYM190" s="54"/>
      <c r="VYN190" s="54"/>
      <c r="VYO190" s="54"/>
      <c r="VYP190" s="54"/>
      <c r="VYQ190" s="54"/>
      <c r="VYR190" s="54"/>
      <c r="VYS190" s="54"/>
      <c r="VYT190" s="54"/>
      <c r="VYU190" s="54"/>
      <c r="VYV190" s="54"/>
      <c r="VYW190" s="54"/>
      <c r="VYX190" s="54"/>
      <c r="VYY190" s="54"/>
      <c r="VYZ190" s="54"/>
      <c r="VZA190" s="54"/>
      <c r="VZB190" s="54"/>
      <c r="VZC190" s="54"/>
      <c r="VZD190" s="54"/>
      <c r="VZE190" s="54"/>
      <c r="VZF190" s="54"/>
      <c r="VZG190" s="54"/>
      <c r="VZH190" s="54"/>
      <c r="VZI190" s="54"/>
      <c r="VZJ190" s="54"/>
      <c r="VZK190" s="54"/>
      <c r="VZL190" s="54"/>
      <c r="VZM190" s="54"/>
      <c r="VZN190" s="54"/>
      <c r="VZO190" s="54"/>
      <c r="VZP190" s="54"/>
      <c r="VZQ190" s="54"/>
      <c r="VZR190" s="54"/>
      <c r="VZS190" s="54"/>
      <c r="VZT190" s="54"/>
      <c r="VZU190" s="54"/>
      <c r="VZV190" s="54"/>
      <c r="VZW190" s="54"/>
      <c r="VZX190" s="54"/>
      <c r="VZY190" s="54"/>
      <c r="VZZ190" s="54"/>
      <c r="WAA190" s="54"/>
      <c r="WAB190" s="54"/>
      <c r="WAC190" s="54"/>
      <c r="WAD190" s="54"/>
      <c r="WAE190" s="54"/>
      <c r="WAF190" s="54"/>
      <c r="WAG190" s="54"/>
      <c r="WAH190" s="54"/>
      <c r="WAI190" s="54"/>
      <c r="WAJ190" s="54"/>
      <c r="WAK190" s="54"/>
      <c r="WAL190" s="54"/>
      <c r="WAM190" s="54"/>
      <c r="WAN190" s="54"/>
      <c r="WAO190" s="54"/>
      <c r="WAP190" s="54"/>
      <c r="WAQ190" s="54"/>
      <c r="WAR190" s="54"/>
      <c r="WAS190" s="54"/>
      <c r="WAT190" s="54"/>
      <c r="WAU190" s="54"/>
      <c r="WAV190" s="54"/>
      <c r="WAW190" s="54"/>
      <c r="WAX190" s="54"/>
      <c r="WAY190" s="54"/>
      <c r="WAZ190" s="54"/>
      <c r="WBA190" s="54"/>
      <c r="WBB190" s="54"/>
      <c r="WBC190" s="54"/>
      <c r="WBD190" s="54"/>
      <c r="WBE190" s="54"/>
      <c r="WBF190" s="54"/>
      <c r="WBG190" s="54"/>
      <c r="WBH190" s="54"/>
      <c r="WBI190" s="54"/>
      <c r="WBJ190" s="54"/>
      <c r="WBK190" s="54"/>
      <c r="WBL190" s="54"/>
      <c r="WBM190" s="54"/>
      <c r="WBN190" s="54"/>
      <c r="WBO190" s="54"/>
      <c r="WBP190" s="54"/>
      <c r="WBQ190" s="54"/>
      <c r="WBR190" s="54"/>
      <c r="WBS190" s="54"/>
      <c r="WBT190" s="54"/>
      <c r="WBU190" s="54"/>
      <c r="WBV190" s="54"/>
      <c r="WBW190" s="54"/>
      <c r="WBX190" s="54"/>
      <c r="WBY190" s="54"/>
      <c r="WBZ190" s="54"/>
      <c r="WCA190" s="54"/>
      <c r="WCB190" s="54"/>
      <c r="WCC190" s="54"/>
      <c r="WCD190" s="54"/>
      <c r="WCE190" s="54"/>
      <c r="WCF190" s="54"/>
      <c r="WCG190" s="54"/>
      <c r="WCH190" s="54"/>
      <c r="WCI190" s="54"/>
      <c r="WCJ190" s="54"/>
      <c r="WCK190" s="54"/>
      <c r="WCL190" s="54"/>
      <c r="WCM190" s="54"/>
      <c r="WCN190" s="54"/>
      <c r="WCO190" s="54"/>
      <c r="WCP190" s="54"/>
      <c r="WCQ190" s="54"/>
      <c r="WCR190" s="54"/>
      <c r="WCS190" s="54"/>
      <c r="WCT190" s="54"/>
      <c r="WCU190" s="54"/>
      <c r="WCV190" s="54"/>
      <c r="WCW190" s="54"/>
      <c r="WCX190" s="54"/>
      <c r="WCY190" s="54"/>
      <c r="WCZ190" s="54"/>
      <c r="WDA190" s="54"/>
      <c r="WDB190" s="54"/>
      <c r="WDC190" s="54"/>
      <c r="WDD190" s="54"/>
      <c r="WDE190" s="54"/>
      <c r="WDF190" s="54"/>
      <c r="WDG190" s="54"/>
      <c r="WDH190" s="54"/>
      <c r="WDI190" s="54"/>
      <c r="WDJ190" s="54"/>
      <c r="WDK190" s="54"/>
      <c r="WDL190" s="54"/>
      <c r="WDM190" s="54"/>
      <c r="WDN190" s="54"/>
      <c r="WDO190" s="54"/>
      <c r="WDP190" s="54"/>
      <c r="WDQ190" s="54"/>
      <c r="WDR190" s="54"/>
      <c r="WDS190" s="54"/>
      <c r="WDT190" s="54"/>
      <c r="WDU190" s="54"/>
      <c r="WDV190" s="54"/>
      <c r="WDW190" s="54"/>
      <c r="WDX190" s="54"/>
      <c r="WDY190" s="54"/>
      <c r="WDZ190" s="54"/>
      <c r="WEA190" s="54"/>
      <c r="WEB190" s="54"/>
      <c r="WEC190" s="54"/>
      <c r="WED190" s="54"/>
      <c r="WEE190" s="54"/>
      <c r="WEF190" s="54"/>
      <c r="WEG190" s="54"/>
      <c r="WEH190" s="54"/>
      <c r="WEI190" s="54"/>
      <c r="WEJ190" s="54"/>
      <c r="WEK190" s="54"/>
      <c r="WEL190" s="54"/>
      <c r="WEM190" s="54"/>
      <c r="WEN190" s="54"/>
      <c r="WEO190" s="54"/>
      <c r="WEP190" s="54"/>
      <c r="WEQ190" s="54"/>
      <c r="WER190" s="54"/>
      <c r="WES190" s="54"/>
      <c r="WET190" s="54"/>
      <c r="WEU190" s="54"/>
      <c r="WEV190" s="54"/>
      <c r="WEW190" s="54"/>
      <c r="WEX190" s="54"/>
      <c r="WEY190" s="54"/>
      <c r="WEZ190" s="54"/>
      <c r="WFA190" s="54"/>
      <c r="WFB190" s="54"/>
      <c r="WFC190" s="54"/>
      <c r="WFD190" s="54"/>
      <c r="WFE190" s="54"/>
      <c r="WFF190" s="54"/>
      <c r="WFG190" s="54"/>
      <c r="WFH190" s="54"/>
      <c r="WFI190" s="54"/>
      <c r="WFJ190" s="54"/>
      <c r="WFK190" s="54"/>
      <c r="WFL190" s="54"/>
      <c r="WFM190" s="54"/>
      <c r="WFN190" s="54"/>
      <c r="WFO190" s="54"/>
      <c r="WFP190" s="54"/>
      <c r="WFQ190" s="54"/>
      <c r="WFR190" s="54"/>
      <c r="WFS190" s="54"/>
      <c r="WFT190" s="54"/>
      <c r="WFU190" s="54"/>
      <c r="WFV190" s="54"/>
      <c r="WFW190" s="54"/>
      <c r="WFX190" s="54"/>
      <c r="WFY190" s="54"/>
      <c r="WFZ190" s="54"/>
      <c r="WGA190" s="54"/>
      <c r="WGB190" s="54"/>
      <c r="WGC190" s="54"/>
      <c r="WGD190" s="54"/>
      <c r="WGE190" s="54"/>
      <c r="WGF190" s="54"/>
      <c r="WGG190" s="54"/>
      <c r="WGH190" s="54"/>
      <c r="WGI190" s="54"/>
      <c r="WGJ190" s="54"/>
      <c r="WGK190" s="54"/>
      <c r="WGL190" s="54"/>
      <c r="WGM190" s="54"/>
      <c r="WGN190" s="54"/>
      <c r="WGO190" s="54"/>
      <c r="WGP190" s="54"/>
      <c r="WGQ190" s="54"/>
      <c r="WGR190" s="54"/>
      <c r="WGS190" s="54"/>
      <c r="WGT190" s="54"/>
      <c r="WGU190" s="54"/>
      <c r="WGV190" s="54"/>
      <c r="WGW190" s="54"/>
      <c r="WGX190" s="54"/>
      <c r="WGY190" s="54"/>
      <c r="WGZ190" s="54"/>
      <c r="WHA190" s="54"/>
      <c r="WHB190" s="54"/>
      <c r="WHC190" s="54"/>
      <c r="WHD190" s="54"/>
      <c r="WHE190" s="54"/>
      <c r="WHF190" s="54"/>
      <c r="WHG190" s="54"/>
      <c r="WHH190" s="54"/>
      <c r="WHI190" s="54"/>
      <c r="WHJ190" s="54"/>
      <c r="WHK190" s="54"/>
      <c r="WHL190" s="54"/>
      <c r="WHM190" s="54"/>
      <c r="WHN190" s="54"/>
      <c r="WHO190" s="54"/>
      <c r="WHP190" s="54"/>
      <c r="WHQ190" s="54"/>
      <c r="WHR190" s="54"/>
      <c r="WHS190" s="54"/>
      <c r="WHT190" s="54"/>
      <c r="WHU190" s="54"/>
      <c r="WHV190" s="54"/>
      <c r="WHW190" s="54"/>
      <c r="WHX190" s="54"/>
      <c r="WHY190" s="54"/>
      <c r="WHZ190" s="54"/>
      <c r="WIA190" s="54"/>
      <c r="WIB190" s="54"/>
      <c r="WIC190" s="54"/>
      <c r="WID190" s="54"/>
      <c r="WIE190" s="54"/>
      <c r="WIF190" s="54"/>
      <c r="WIG190" s="54"/>
      <c r="WIH190" s="54"/>
      <c r="WII190" s="54"/>
      <c r="WIJ190" s="54"/>
      <c r="WIK190" s="54"/>
      <c r="WIL190" s="54"/>
      <c r="WIM190" s="54"/>
      <c r="WIN190" s="54"/>
      <c r="WIO190" s="54"/>
      <c r="WIP190" s="54"/>
      <c r="WIQ190" s="54"/>
      <c r="WIR190" s="54"/>
      <c r="WIS190" s="54"/>
      <c r="WIT190" s="54"/>
      <c r="WIU190" s="54"/>
      <c r="WIV190" s="54"/>
      <c r="WIW190" s="54"/>
      <c r="WIX190" s="54"/>
      <c r="WIY190" s="54"/>
      <c r="WIZ190" s="54"/>
      <c r="WJA190" s="54"/>
      <c r="WJB190" s="54"/>
      <c r="WJC190" s="54"/>
      <c r="WJD190" s="54"/>
      <c r="WJE190" s="54"/>
      <c r="WJF190" s="54"/>
      <c r="WJG190" s="54"/>
      <c r="WJH190" s="54"/>
      <c r="WJI190" s="54"/>
      <c r="WJJ190" s="54"/>
      <c r="WJK190" s="54"/>
      <c r="WJL190" s="54"/>
      <c r="WJM190" s="54"/>
      <c r="WJN190" s="54"/>
      <c r="WJO190" s="54"/>
      <c r="WJP190" s="54"/>
      <c r="WJQ190" s="54"/>
      <c r="WJR190" s="54"/>
      <c r="WJS190" s="54"/>
      <c r="WJT190" s="54"/>
      <c r="WJU190" s="54"/>
      <c r="WJV190" s="54"/>
      <c r="WJW190" s="54"/>
      <c r="WJX190" s="54"/>
      <c r="WJY190" s="54"/>
      <c r="WJZ190" s="54"/>
      <c r="WKA190" s="54"/>
      <c r="WKB190" s="54"/>
      <c r="WKC190" s="54"/>
      <c r="WKD190" s="54"/>
      <c r="WKE190" s="54"/>
      <c r="WKF190" s="54"/>
      <c r="WKG190" s="54"/>
      <c r="WKH190" s="54"/>
      <c r="WKI190" s="54"/>
      <c r="WKJ190" s="54"/>
      <c r="WKK190" s="54"/>
      <c r="WKL190" s="54"/>
      <c r="WKM190" s="54"/>
      <c r="WKN190" s="54"/>
      <c r="WKO190" s="54"/>
      <c r="WKP190" s="54"/>
      <c r="WKQ190" s="54"/>
      <c r="WKR190" s="54"/>
      <c r="WKS190" s="54"/>
      <c r="WKT190" s="54"/>
      <c r="WKU190" s="54"/>
      <c r="WKV190" s="54"/>
      <c r="WKW190" s="54"/>
      <c r="WKX190" s="54"/>
      <c r="WKY190" s="54"/>
      <c r="WKZ190" s="54"/>
      <c r="WLA190" s="54"/>
      <c r="WLB190" s="54"/>
      <c r="WLC190" s="54"/>
      <c r="WLD190" s="54"/>
      <c r="WLE190" s="54"/>
      <c r="WLF190" s="54"/>
      <c r="WLG190" s="54"/>
      <c r="WLH190" s="54"/>
      <c r="WLI190" s="54"/>
      <c r="WLJ190" s="54"/>
      <c r="WLK190" s="54"/>
      <c r="WLL190" s="54"/>
      <c r="WLM190" s="54"/>
      <c r="WLN190" s="54"/>
      <c r="WLO190" s="54"/>
      <c r="WLP190" s="54"/>
      <c r="WLQ190" s="54"/>
      <c r="WLR190" s="54"/>
      <c r="WLS190" s="54"/>
      <c r="WLT190" s="54"/>
      <c r="WLU190" s="54"/>
      <c r="WLV190" s="54"/>
      <c r="WLW190" s="54"/>
      <c r="WLX190" s="54"/>
      <c r="WLY190" s="54"/>
      <c r="WLZ190" s="54"/>
      <c r="WMA190" s="54"/>
      <c r="WMB190" s="54"/>
      <c r="WMC190" s="54"/>
      <c r="WMD190" s="54"/>
      <c r="WME190" s="54"/>
      <c r="WMF190" s="54"/>
      <c r="WMG190" s="54"/>
      <c r="WMH190" s="54"/>
      <c r="WMI190" s="54"/>
      <c r="WMJ190" s="54"/>
      <c r="WMK190" s="54"/>
      <c r="WML190" s="54"/>
      <c r="WMM190" s="54"/>
      <c r="WMN190" s="54"/>
      <c r="WMO190" s="54"/>
      <c r="WMP190" s="54"/>
      <c r="WMQ190" s="54"/>
      <c r="WMR190" s="54"/>
      <c r="WMS190" s="54"/>
      <c r="WMT190" s="54"/>
      <c r="WMU190" s="54"/>
      <c r="WMV190" s="54"/>
      <c r="WMW190" s="54"/>
      <c r="WMX190" s="54"/>
      <c r="WMY190" s="54"/>
      <c r="WMZ190" s="54"/>
      <c r="WNA190" s="54"/>
      <c r="WNB190" s="54"/>
      <c r="WNC190" s="54"/>
      <c r="WND190" s="54"/>
      <c r="WNE190" s="54"/>
      <c r="WNF190" s="54"/>
      <c r="WNG190" s="54"/>
      <c r="WNH190" s="54"/>
      <c r="WNI190" s="54"/>
      <c r="WNJ190" s="54"/>
      <c r="WNK190" s="54"/>
      <c r="WNL190" s="54"/>
      <c r="WNM190" s="54"/>
      <c r="WNN190" s="54"/>
      <c r="WNO190" s="54"/>
      <c r="WNP190" s="54"/>
      <c r="WNQ190" s="54"/>
      <c r="WNR190" s="54"/>
      <c r="WNS190" s="54"/>
      <c r="WNT190" s="54"/>
      <c r="WNU190" s="54"/>
      <c r="WNV190" s="54"/>
      <c r="WNW190" s="54"/>
      <c r="WNX190" s="54"/>
      <c r="WNY190" s="54"/>
      <c r="WNZ190" s="54"/>
      <c r="WOA190" s="54"/>
      <c r="WOB190" s="54"/>
      <c r="WOC190" s="54"/>
      <c r="WOD190" s="54"/>
      <c r="WOE190" s="54"/>
      <c r="WOF190" s="54"/>
      <c r="WOG190" s="54"/>
      <c r="WOH190" s="54"/>
      <c r="WOI190" s="54"/>
      <c r="WOJ190" s="54"/>
      <c r="WOK190" s="54"/>
      <c r="WOL190" s="54"/>
      <c r="WOM190" s="54"/>
      <c r="WON190" s="54"/>
      <c r="WOO190" s="54"/>
      <c r="WOP190" s="54"/>
      <c r="WOQ190" s="54"/>
      <c r="WOR190" s="54"/>
      <c r="WOS190" s="54"/>
      <c r="WOT190" s="54"/>
      <c r="WOU190" s="54"/>
      <c r="WOV190" s="54"/>
      <c r="WOW190" s="54"/>
      <c r="WOX190" s="54"/>
      <c r="WOY190" s="54"/>
      <c r="WOZ190" s="54"/>
      <c r="WPA190" s="54"/>
      <c r="WPB190" s="54"/>
      <c r="WPC190" s="54"/>
      <c r="WPD190" s="54"/>
      <c r="WPE190" s="54"/>
      <c r="WPF190" s="54"/>
      <c r="WPG190" s="54"/>
      <c r="WPH190" s="54"/>
      <c r="WPI190" s="54"/>
      <c r="WPJ190" s="54"/>
      <c r="WPK190" s="54"/>
      <c r="WPL190" s="54"/>
      <c r="WPM190" s="54"/>
      <c r="WPN190" s="54"/>
      <c r="WPO190" s="54"/>
      <c r="WPP190" s="54"/>
      <c r="WPQ190" s="54"/>
      <c r="WPR190" s="54"/>
      <c r="WPS190" s="54"/>
      <c r="WPT190" s="54"/>
      <c r="WPU190" s="54"/>
      <c r="WPV190" s="54"/>
      <c r="WPW190" s="54"/>
      <c r="WPX190" s="54"/>
      <c r="WPY190" s="54"/>
      <c r="WPZ190" s="54"/>
      <c r="WQA190" s="54"/>
      <c r="WQB190" s="54"/>
      <c r="WQC190" s="54"/>
      <c r="WQD190" s="54"/>
      <c r="WQE190" s="54"/>
      <c r="WQF190" s="54"/>
      <c r="WQG190" s="54"/>
      <c r="WQH190" s="54"/>
      <c r="WQI190" s="54"/>
      <c r="WQJ190" s="54"/>
      <c r="WQK190" s="54"/>
      <c r="WQL190" s="54"/>
      <c r="WQM190" s="54"/>
      <c r="WQN190" s="54"/>
      <c r="WQO190" s="54"/>
      <c r="WQP190" s="54"/>
      <c r="WQQ190" s="54"/>
      <c r="WQR190" s="54"/>
      <c r="WQS190" s="54"/>
      <c r="WQT190" s="54"/>
      <c r="WQU190" s="54"/>
      <c r="WQV190" s="54"/>
      <c r="WQW190" s="54"/>
      <c r="WQX190" s="54"/>
      <c r="WQY190" s="54"/>
      <c r="WQZ190" s="54"/>
      <c r="WRA190" s="54"/>
      <c r="WRB190" s="54"/>
      <c r="WRC190" s="54"/>
      <c r="WRD190" s="54"/>
      <c r="WRE190" s="54"/>
      <c r="WRF190" s="54"/>
      <c r="WRG190" s="54"/>
      <c r="WRH190" s="54"/>
      <c r="WRI190" s="54"/>
      <c r="WRJ190" s="54"/>
      <c r="WRK190" s="54"/>
      <c r="WRL190" s="54"/>
      <c r="WRM190" s="54"/>
      <c r="WRN190" s="54"/>
      <c r="WRO190" s="54"/>
      <c r="WRP190" s="54"/>
      <c r="WRQ190" s="54"/>
      <c r="WRR190" s="54"/>
      <c r="WRS190" s="54"/>
      <c r="WRT190" s="54"/>
      <c r="WRU190" s="54"/>
      <c r="WRV190" s="54"/>
      <c r="WRW190" s="54"/>
      <c r="WRX190" s="54"/>
      <c r="WRY190" s="54"/>
      <c r="WRZ190" s="54"/>
      <c r="WSA190" s="54"/>
      <c r="WSB190" s="54"/>
      <c r="WSC190" s="54"/>
      <c r="WSD190" s="54"/>
      <c r="WSE190" s="54"/>
      <c r="WSF190" s="54"/>
      <c r="WSG190" s="54"/>
      <c r="WSH190" s="54"/>
      <c r="WSI190" s="54"/>
      <c r="WSJ190" s="54"/>
      <c r="WSK190" s="54"/>
      <c r="WSL190" s="54"/>
      <c r="WSM190" s="54"/>
      <c r="WSN190" s="54"/>
      <c r="WSO190" s="54"/>
      <c r="WSP190" s="54"/>
      <c r="WSQ190" s="54"/>
      <c r="WSR190" s="54"/>
      <c r="WSS190" s="54"/>
      <c r="WST190" s="54"/>
      <c r="WSU190" s="54"/>
      <c r="WSV190" s="54"/>
      <c r="WSW190" s="54"/>
      <c r="WSX190" s="54"/>
      <c r="WSY190" s="54"/>
      <c r="WSZ190" s="54"/>
      <c r="WTA190" s="54"/>
      <c r="WTB190" s="54"/>
      <c r="WTC190" s="54"/>
      <c r="WTD190" s="54"/>
      <c r="WTE190" s="54"/>
      <c r="WTF190" s="54"/>
      <c r="WTG190" s="54"/>
      <c r="WTH190" s="54"/>
      <c r="WTI190" s="54"/>
      <c r="WTJ190" s="54"/>
      <c r="WTK190" s="54"/>
      <c r="WTL190" s="54"/>
      <c r="WTM190" s="54"/>
      <c r="WTN190" s="54"/>
      <c r="WTO190" s="54"/>
      <c r="WTP190" s="54"/>
      <c r="WTQ190" s="54"/>
      <c r="WTR190" s="54"/>
      <c r="WTS190" s="54"/>
      <c r="WTT190" s="54"/>
      <c r="WTU190" s="54"/>
      <c r="WTV190" s="54"/>
      <c r="WTW190" s="54"/>
      <c r="WTX190" s="54"/>
      <c r="WTY190" s="54"/>
      <c r="WTZ190" s="54"/>
      <c r="WUA190" s="54"/>
      <c r="WUB190" s="54"/>
      <c r="WUC190" s="54"/>
      <c r="WUD190" s="54"/>
      <c r="WUE190" s="54"/>
      <c r="WUF190" s="54"/>
      <c r="WUG190" s="54"/>
      <c r="WUH190" s="54"/>
      <c r="WUI190" s="54"/>
      <c r="WUJ190" s="54"/>
      <c r="WUK190" s="54"/>
    </row>
  </sheetData>
  <mergeCells count="16">
    <mergeCell ref="B5:K5"/>
    <mergeCell ref="J1:K1"/>
    <mergeCell ref="B2:K2"/>
    <mergeCell ref="B3:K3"/>
    <mergeCell ref="B4:K4"/>
    <mergeCell ref="D6:K6"/>
    <mergeCell ref="A6:A7"/>
    <mergeCell ref="B6:B7"/>
    <mergeCell ref="C6:C7"/>
    <mergeCell ref="A93:A94"/>
    <mergeCell ref="B93:B94"/>
    <mergeCell ref="E104:F104"/>
    <mergeCell ref="C105:L105"/>
    <mergeCell ref="C107:L107"/>
    <mergeCell ref="C109:L109"/>
    <mergeCell ref="C111:L111"/>
  </mergeCells>
  <printOptions horizontalCentered="1"/>
  <pageMargins left="0.25" right="0.27559055118110237" top="0.31496062992125984" bottom="0.19685039370078741" header="0.31496062992125984" footer="0.23622047244094491"/>
  <pageSetup paperSize="9" scale="31" fitToHeight="4" orientation="landscape" r:id="rId1"/>
  <rowBreaks count="1" manualBreakCount="1">
    <brk id="50" max="21" man="1"/>
  </rowBreaks>
  <colBreaks count="1" manualBreakCount="1">
    <brk id="11" max="11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40"/>
  <sheetViews>
    <sheetView view="pageBreakPreview" topLeftCell="A21" zoomScale="85" zoomScaleNormal="80" zoomScaleSheetLayoutView="85" workbookViewId="0">
      <selection activeCell="C18" sqref="C18"/>
    </sheetView>
  </sheetViews>
  <sheetFormatPr defaultColWidth="9.28515625" defaultRowHeight="15.75"/>
  <cols>
    <col min="1" max="1" width="9.28515625" style="2"/>
    <col min="2" max="2" width="59.85546875" style="2" customWidth="1"/>
    <col min="3" max="3" width="28.140625" style="43" customWidth="1"/>
    <col min="4" max="4" width="13.140625" style="2" customWidth="1"/>
    <col min="5" max="5" width="17" style="2" customWidth="1"/>
    <col min="6" max="6" width="9.28515625" style="2"/>
    <col min="7" max="7" width="9.28515625" style="2" customWidth="1"/>
    <col min="8" max="8" width="9.28515625" style="2"/>
    <col min="9" max="9" width="12.42578125" style="2" customWidth="1"/>
    <col min="10" max="10" width="9.28515625" style="2"/>
    <col min="11" max="11" width="12.28515625" style="2" customWidth="1"/>
    <col min="12" max="16384" width="9.28515625" style="2"/>
  </cols>
  <sheetData>
    <row r="1" spans="1:3" s="18" customFormat="1" ht="47.25" customHeight="1">
      <c r="A1" s="343" t="s">
        <v>146</v>
      </c>
      <c r="B1" s="343"/>
      <c r="C1" s="343"/>
    </row>
    <row r="2" spans="1:3" s="20" customFormat="1" ht="30" customHeight="1">
      <c r="A2" s="344" t="s">
        <v>220</v>
      </c>
      <c r="B2" s="344"/>
      <c r="C2" s="344"/>
    </row>
    <row r="3" spans="1:3" s="27" customFormat="1" ht="126" customHeight="1">
      <c r="A3" s="26" t="s">
        <v>6</v>
      </c>
      <c r="B3" s="26" t="s">
        <v>140</v>
      </c>
      <c r="C3" s="37" t="s">
        <v>145</v>
      </c>
    </row>
    <row r="4" spans="1:3" s="23" customFormat="1" ht="37.5">
      <c r="A4" s="24" t="s">
        <v>12</v>
      </c>
      <c r="B4" s="25" t="s">
        <v>139</v>
      </c>
      <c r="C4" s="298">
        <f>SUM(C5:C10)</f>
        <v>780.7</v>
      </c>
    </row>
    <row r="5" spans="1:3" s="14" customFormat="1" ht="18.75">
      <c r="A5" s="13"/>
      <c r="B5" s="17" t="s">
        <v>135</v>
      </c>
      <c r="C5" s="299">
        <v>211.36600000000001</v>
      </c>
    </row>
    <row r="6" spans="1:3" s="14" customFormat="1" ht="18.75">
      <c r="A6" s="13"/>
      <c r="B6" s="12" t="s">
        <v>142</v>
      </c>
      <c r="C6" s="38">
        <v>126</v>
      </c>
    </row>
    <row r="7" spans="1:3" s="14" customFormat="1" ht="37.5">
      <c r="A7" s="13"/>
      <c r="B7" s="12" t="s">
        <v>138</v>
      </c>
      <c r="C7" s="300">
        <v>311.46600000000001</v>
      </c>
    </row>
    <row r="8" spans="1:3" s="10" customFormat="1" ht="37.5">
      <c r="A8" s="13"/>
      <c r="B8" s="12" t="s">
        <v>131</v>
      </c>
      <c r="C8" s="38"/>
    </row>
    <row r="9" spans="1:3" s="10" customFormat="1" ht="18.75">
      <c r="A9" s="13"/>
      <c r="B9" s="12" t="s">
        <v>144</v>
      </c>
      <c r="C9" s="299">
        <v>131.86799999999999</v>
      </c>
    </row>
    <row r="10" spans="1:3" s="14" customFormat="1" ht="18.75">
      <c r="A10" s="13"/>
      <c r="B10" s="12" t="s">
        <v>130</v>
      </c>
      <c r="C10" s="38"/>
    </row>
    <row r="11" spans="1:3" s="23" customFormat="1" ht="18.75">
      <c r="A11" s="21" t="s">
        <v>137</v>
      </c>
      <c r="B11" s="22" t="s">
        <v>136</v>
      </c>
      <c r="C11" s="302">
        <f>SUM(C12:C28)</f>
        <v>1784.6770000000001</v>
      </c>
    </row>
    <row r="12" spans="1:3" s="14" customFormat="1" ht="27.75" customHeight="1">
      <c r="A12" s="13"/>
      <c r="B12" s="17" t="s">
        <v>135</v>
      </c>
      <c r="C12" s="301">
        <v>33.823999999999998</v>
      </c>
    </row>
    <row r="13" spans="1:3" s="14" customFormat="1" ht="18.75" customHeight="1">
      <c r="A13" s="13"/>
      <c r="B13" s="16" t="s">
        <v>134</v>
      </c>
      <c r="C13" s="39"/>
    </row>
    <row r="14" spans="1:3" s="14" customFormat="1" ht="18.75">
      <c r="A14" s="13"/>
      <c r="B14" s="16" t="s">
        <v>133</v>
      </c>
      <c r="C14" s="301">
        <v>67.733000000000004</v>
      </c>
    </row>
    <row r="15" spans="1:3" s="14" customFormat="1" ht="37.5">
      <c r="A15" s="13"/>
      <c r="B15" s="1" t="s">
        <v>197</v>
      </c>
      <c r="C15" s="301">
        <v>294</v>
      </c>
    </row>
    <row r="16" spans="1:3" s="14" customFormat="1" ht="18.75">
      <c r="A16" s="13"/>
      <c r="B16" s="15" t="s">
        <v>132</v>
      </c>
      <c r="C16" s="39"/>
    </row>
    <row r="17" spans="1:11" s="10" customFormat="1" ht="30" customHeight="1">
      <c r="A17" s="13"/>
      <c r="B17" s="12" t="s">
        <v>216</v>
      </c>
      <c r="C17" s="39">
        <v>405.65699999999998</v>
      </c>
    </row>
    <row r="18" spans="1:11" s="10" customFormat="1" ht="36.75" customHeight="1">
      <c r="A18" s="13"/>
      <c r="B18" s="12" t="s">
        <v>131</v>
      </c>
      <c r="C18" s="39"/>
    </row>
    <row r="19" spans="1:11" s="10" customFormat="1" ht="38.25" customHeight="1">
      <c r="A19" s="13"/>
      <c r="B19" s="12" t="s">
        <v>200</v>
      </c>
      <c r="C19" s="301">
        <f>29.36</f>
        <v>29.36</v>
      </c>
      <c r="D19" s="213" t="s">
        <v>234</v>
      </c>
      <c r="E19" s="214"/>
    </row>
    <row r="20" spans="1:11" s="10" customFormat="1" ht="30" customHeight="1">
      <c r="A20" s="13"/>
      <c r="B20" s="12" t="s">
        <v>141</v>
      </c>
      <c r="C20" s="39">
        <v>250</v>
      </c>
    </row>
    <row r="21" spans="1:11" s="10" customFormat="1" ht="30" customHeight="1">
      <c r="A21" s="13"/>
      <c r="B21" s="12" t="s">
        <v>190</v>
      </c>
      <c r="C21" s="301">
        <v>17.82</v>
      </c>
    </row>
    <row r="22" spans="1:11" s="10" customFormat="1" ht="30" customHeight="1">
      <c r="A22" s="13"/>
      <c r="B22" s="12" t="s">
        <v>223</v>
      </c>
      <c r="C22" s="301">
        <v>91.837000000000003</v>
      </c>
    </row>
    <row r="23" spans="1:11" s="10" customFormat="1" ht="30" customHeight="1">
      <c r="A23" s="13"/>
      <c r="B23" s="12" t="s">
        <v>147</v>
      </c>
      <c r="C23" s="301">
        <v>435.25400000000002</v>
      </c>
    </row>
    <row r="24" spans="1:11" s="10" customFormat="1" ht="30" customHeight="1">
      <c r="A24" s="13"/>
      <c r="B24" s="12" t="s">
        <v>130</v>
      </c>
      <c r="C24" s="39"/>
    </row>
    <row r="25" spans="1:11" s="10" customFormat="1" ht="44.25" customHeight="1">
      <c r="A25" s="13"/>
      <c r="B25" s="12" t="s">
        <v>225</v>
      </c>
      <c r="C25" s="301">
        <f>15+15</f>
        <v>30</v>
      </c>
    </row>
    <row r="26" spans="1:11" s="10" customFormat="1" ht="44.25" customHeight="1">
      <c r="A26" s="13"/>
      <c r="B26" s="12" t="s">
        <v>236</v>
      </c>
      <c r="C26" s="301">
        <v>34.83</v>
      </c>
    </row>
    <row r="27" spans="1:11" s="10" customFormat="1" ht="44.25" customHeight="1">
      <c r="A27" s="13"/>
      <c r="B27" s="12" t="s">
        <v>237</v>
      </c>
      <c r="C27" s="301">
        <v>16.411999999999999</v>
      </c>
    </row>
    <row r="28" spans="1:11" s="10" customFormat="1" ht="30" customHeight="1">
      <c r="A28" s="13"/>
      <c r="B28" s="12" t="s">
        <v>219</v>
      </c>
      <c r="C28" s="301">
        <v>77.95</v>
      </c>
      <c r="D28" s="28" t="s">
        <v>195</v>
      </c>
      <c r="E28" s="32"/>
      <c r="F28" s="28" t="s">
        <v>196</v>
      </c>
      <c r="G28" s="35"/>
      <c r="H28" s="28" t="s">
        <v>215</v>
      </c>
      <c r="I28" s="33"/>
      <c r="J28" s="29" t="s">
        <v>156</v>
      </c>
      <c r="K28" s="34">
        <f>E28+G28+I28</f>
        <v>0</v>
      </c>
    </row>
    <row r="29" spans="1:11" s="19" customFormat="1" ht="59.25" customHeight="1">
      <c r="A29" s="342" t="s">
        <v>4</v>
      </c>
      <c r="B29" s="342" t="s">
        <v>205</v>
      </c>
      <c r="C29" s="40" t="s">
        <v>206</v>
      </c>
    </row>
    <row r="30" spans="1:11" s="19" customFormat="1" ht="59.25" customHeight="1">
      <c r="A30" s="342" t="s">
        <v>204</v>
      </c>
      <c r="B30" s="342"/>
      <c r="C30" s="40" t="s">
        <v>203</v>
      </c>
    </row>
    <row r="31" spans="1:11" s="10" customFormat="1" ht="73.5" hidden="1" customHeight="1">
      <c r="A31" s="9" t="s">
        <v>4</v>
      </c>
      <c r="B31" s="11"/>
      <c r="C31" s="41"/>
    </row>
    <row r="32" spans="1:11" s="8" customFormat="1" ht="73.5" hidden="1" customHeight="1">
      <c r="A32" s="9" t="s">
        <v>129</v>
      </c>
      <c r="C32" s="42"/>
    </row>
    <row r="33" spans="1:249" hidden="1"/>
    <row r="34" spans="1:249">
      <c r="A34" s="4"/>
      <c r="B34" s="4"/>
      <c r="C34" s="4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</row>
    <row r="35" spans="1:249">
      <c r="A35" s="4"/>
      <c r="B35" s="7"/>
      <c r="C35" s="4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</row>
    <row r="36" spans="1:249">
      <c r="A36" s="6"/>
      <c r="B36" s="7"/>
      <c r="C36" s="4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</row>
    <row r="37" spans="1:249">
      <c r="A37" s="6"/>
      <c r="B37" s="4"/>
      <c r="C37" s="4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</row>
    <row r="38" spans="1:249">
      <c r="A38" s="6"/>
      <c r="B38" s="4"/>
      <c r="C38" s="4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</row>
    <row r="39" spans="1:249">
      <c r="A39" s="3"/>
      <c r="B39" s="4"/>
      <c r="C39" s="45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</row>
    <row r="40" spans="1:249">
      <c r="A40" s="3"/>
      <c r="B40" s="5"/>
      <c r="C40" s="45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</row>
  </sheetData>
  <mergeCells count="4">
    <mergeCell ref="A30:B30"/>
    <mergeCell ref="A1:C1"/>
    <mergeCell ref="A2:C2"/>
    <mergeCell ref="A29:B29"/>
  </mergeCells>
  <pageMargins left="1.1811023622047245" right="0.27559055118110237" top="0.74803149606299213" bottom="0.74803149606299213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5</vt:lpstr>
      <vt:lpstr>Расшифровка</vt:lpstr>
      <vt:lpstr>Расшифровка!Область_печати</vt:lpstr>
      <vt:lpstr>'форма 5'!Область_печати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user</cp:lastModifiedBy>
  <cp:lastPrinted>2023-11-29T05:51:14Z</cp:lastPrinted>
  <dcterms:created xsi:type="dcterms:W3CDTF">2020-11-04T05:14:03Z</dcterms:created>
  <dcterms:modified xsi:type="dcterms:W3CDTF">2023-12-20T06:23:22Z</dcterms:modified>
</cp:coreProperties>
</file>