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19035" windowHeight="6885" tabRatio="840"/>
  </bookViews>
  <sheets>
    <sheet name="ИТС по МТ на 2020" sheetId="51" r:id="rId1"/>
    <sheet name="Расшифровка Друг.затрат" sheetId="50" r:id="rId2"/>
    <sheet name="Запчасти" sheetId="8" state="hidden" r:id="rId3"/>
    <sheet name="Техосмотр авто обслед.к" sheetId="22" state="hidden" r:id="rId4"/>
    <sheet name="Командиров. " sheetId="6" state="hidden" r:id="rId5"/>
    <sheet name="6.1 Командиров. - по участ." sheetId="13" state="hidden" r:id="rId6"/>
  </sheets>
  <definedNames>
    <definedName name="_xlnm.Print_Area" localSheetId="5">'6.1 Командиров. - по участ.'!$A$1:$G$57</definedName>
    <definedName name="_xlnm.Print_Area" localSheetId="2">Запчасти!$A$1:$P$133</definedName>
    <definedName name="_xlnm.Print_Area" localSheetId="0">'ИТС по МТ на 2020'!$A$1:$G$73</definedName>
    <definedName name="_xlnm.Print_Area" localSheetId="4">'Командиров. '!$A$1:$N$87</definedName>
  </definedNames>
  <calcPr calcId="145621"/>
  <fileRecoveryPr autoRecover="0"/>
</workbook>
</file>

<file path=xl/calcChain.xml><?xml version="1.0" encoding="utf-8"?>
<calcChain xmlns="http://schemas.openxmlformats.org/spreadsheetml/2006/main">
  <c r="E10" i="51" l="1"/>
  <c r="G69" i="51"/>
  <c r="G68" i="51"/>
  <c r="G65" i="51"/>
  <c r="G64" i="51"/>
  <c r="G39" i="51"/>
  <c r="G38" i="51"/>
  <c r="G37" i="51"/>
  <c r="G36" i="51"/>
  <c r="G35" i="51"/>
  <c r="G33" i="51"/>
  <c r="G32" i="51"/>
  <c r="G26" i="51"/>
  <c r="G25" i="51"/>
  <c r="G24" i="51"/>
  <c r="G23" i="51"/>
  <c r="G20" i="51"/>
  <c r="G19" i="51"/>
  <c r="G15" i="51"/>
  <c r="G14" i="51"/>
  <c r="G66" i="51"/>
  <c r="G62" i="51"/>
  <c r="G57" i="51"/>
  <c r="G56" i="51"/>
  <c r="G54" i="51"/>
  <c r="G31" i="51"/>
  <c r="G30" i="51"/>
  <c r="G18" i="51"/>
  <c r="G17" i="51"/>
  <c r="G13" i="51"/>
  <c r="G10" i="51"/>
  <c r="G11" i="51"/>
  <c r="G12" i="51"/>
  <c r="G8" i="51"/>
  <c r="G7" i="51"/>
  <c r="G9" i="51"/>
  <c r="K6" i="50" l="1"/>
  <c r="M24" i="51"/>
  <c r="F67" i="51" l="1"/>
  <c r="F65" i="51"/>
  <c r="F64" i="51"/>
  <c r="F60" i="51"/>
  <c r="F57" i="51"/>
  <c r="F17" i="51"/>
  <c r="F39" i="51"/>
  <c r="F36" i="51"/>
  <c r="F35" i="51"/>
  <c r="F34" i="51"/>
  <c r="F32" i="51"/>
  <c r="F28" i="51"/>
  <c r="F27" i="51"/>
  <c r="F22" i="51"/>
  <c r="F21" i="51"/>
  <c r="F19" i="51"/>
  <c r="F16" i="51"/>
  <c r="F14" i="51"/>
  <c r="F12" i="51"/>
  <c r="E69" i="51"/>
  <c r="E68" i="51"/>
  <c r="E38" i="51"/>
  <c r="E25" i="51"/>
  <c r="E24" i="51"/>
  <c r="F24" i="51" s="1"/>
  <c r="E23" i="51"/>
  <c r="F23" i="51" s="1"/>
  <c r="E20" i="51"/>
  <c r="E15" i="51"/>
  <c r="F15" i="51" s="1"/>
  <c r="E37" i="51"/>
  <c r="E15" i="50"/>
  <c r="C15" i="50" s="1"/>
  <c r="M9" i="51"/>
  <c r="E9" i="51" s="1"/>
  <c r="F9" i="51" s="1"/>
  <c r="E43" i="51"/>
  <c r="F43" i="51" s="1"/>
  <c r="E45" i="51"/>
  <c r="F45" i="51" s="1"/>
  <c r="E46" i="51"/>
  <c r="F46" i="51" s="1"/>
  <c r="E47" i="51"/>
  <c r="F47" i="51" s="1"/>
  <c r="E48" i="51"/>
  <c r="F48" i="51" s="1"/>
  <c r="E49" i="51"/>
  <c r="F49" i="51" s="1"/>
  <c r="E51" i="51"/>
  <c r="F51" i="51" s="1"/>
  <c r="E52" i="51"/>
  <c r="F52" i="51" s="1"/>
  <c r="E41" i="51"/>
  <c r="F41" i="51" s="1"/>
  <c r="I13" i="50"/>
  <c r="E13" i="50"/>
  <c r="C13" i="50" s="1"/>
  <c r="C12" i="50"/>
  <c r="M25" i="51"/>
  <c r="O38" i="51"/>
  <c r="F38" i="51" l="1"/>
  <c r="F20" i="51"/>
  <c r="F25" i="51"/>
  <c r="F37" i="51"/>
  <c r="E42" i="51"/>
  <c r="F42" i="51" s="1"/>
  <c r="Q9" i="51"/>
  <c r="K13" i="50"/>
  <c r="D31" i="51" l="1"/>
  <c r="O39" i="51"/>
  <c r="M20" i="51"/>
  <c r="M11" i="51"/>
  <c r="E11" i="51" s="1"/>
  <c r="M10" i="51"/>
  <c r="F11" i="51" l="1"/>
  <c r="F10" i="51"/>
  <c r="E44" i="51"/>
  <c r="F44" i="51" s="1"/>
  <c r="E33" i="51" l="1"/>
  <c r="I26" i="51"/>
  <c r="E26" i="51" s="1"/>
  <c r="C6" i="50"/>
  <c r="C5" i="50" s="1"/>
  <c r="E29" i="51" s="1"/>
  <c r="F29" i="51" s="1"/>
  <c r="E13" i="51"/>
  <c r="F33" i="51" l="1"/>
  <c r="F26" i="51"/>
  <c r="E8" i="51"/>
  <c r="E18" i="51"/>
  <c r="M26" i="51"/>
  <c r="O21" i="51"/>
  <c r="M15" i="51"/>
  <c r="C24" i="50"/>
  <c r="E53" i="51" s="1"/>
  <c r="F53" i="51" s="1"/>
  <c r="E7" i="51" l="1"/>
  <c r="C21" i="50"/>
  <c r="D68" i="51"/>
  <c r="F68" i="51" s="1"/>
  <c r="D69" i="51"/>
  <c r="F69" i="51" s="1"/>
  <c r="D18" i="51"/>
  <c r="F18" i="51" l="1"/>
  <c r="E50" i="51"/>
  <c r="C11" i="50"/>
  <c r="D13" i="51"/>
  <c r="D8" i="51"/>
  <c r="F8" i="51" l="1"/>
  <c r="E40" i="51"/>
  <c r="F50" i="51"/>
  <c r="D7" i="51"/>
  <c r="E61" i="13"/>
  <c r="E54" i="13"/>
  <c r="E46" i="13"/>
  <c r="E44" i="13"/>
  <c r="E35" i="13"/>
  <c r="E33" i="13"/>
  <c r="E60" i="13" s="1"/>
  <c r="E62" i="13" s="1"/>
  <c r="E28" i="13"/>
  <c r="E21" i="13"/>
  <c r="E18" i="13"/>
  <c r="E13" i="13"/>
  <c r="E7" i="13"/>
  <c r="F85" i="6"/>
  <c r="F73" i="6"/>
  <c r="F67" i="6"/>
  <c r="F62" i="6"/>
  <c r="F59" i="6"/>
  <c r="F55" i="6"/>
  <c r="F48" i="6"/>
  <c r="F43" i="6"/>
  <c r="F36" i="6"/>
  <c r="F27" i="6"/>
  <c r="F20" i="6"/>
  <c r="F6" i="6"/>
  <c r="G16" i="22"/>
  <c r="M15" i="22"/>
  <c r="L15" i="22"/>
  <c r="K15" i="22"/>
  <c r="J15" i="22"/>
  <c r="I15" i="22"/>
  <c r="H15" i="22"/>
  <c r="G15" i="22"/>
  <c r="F15" i="22"/>
  <c r="M12" i="22"/>
  <c r="L12" i="22"/>
  <c r="K12" i="22"/>
  <c r="J12" i="22"/>
  <c r="I12" i="22"/>
  <c r="H12" i="22"/>
  <c r="G12" i="22"/>
  <c r="F12" i="22"/>
  <c r="M10" i="22"/>
  <c r="M16" i="22" s="1"/>
  <c r="L10" i="22"/>
  <c r="L16" i="22" s="1"/>
  <c r="K10" i="22"/>
  <c r="K16" i="22" s="1"/>
  <c r="J10" i="22"/>
  <c r="J16" i="22" s="1"/>
  <c r="I10" i="22"/>
  <c r="I16" i="22" s="1"/>
  <c r="H10" i="22"/>
  <c r="H16" i="22" s="1"/>
  <c r="G10" i="22"/>
  <c r="F10" i="22"/>
  <c r="F16" i="22" s="1"/>
  <c r="J7" i="22"/>
  <c r="I7" i="22"/>
  <c r="H7" i="22"/>
  <c r="G7" i="22"/>
  <c r="F7" i="22"/>
  <c r="H128" i="8"/>
  <c r="H121" i="8"/>
  <c r="N120" i="8"/>
  <c r="M120" i="8"/>
  <c r="L120" i="8"/>
  <c r="K120" i="8"/>
  <c r="J120" i="8"/>
  <c r="I120" i="8"/>
  <c r="G120" i="8"/>
  <c r="H120" i="8" s="1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N96" i="8"/>
  <c r="M96" i="8"/>
  <c r="L96" i="8"/>
  <c r="K96" i="8"/>
  <c r="J96" i="8"/>
  <c r="I96" i="8"/>
  <c r="G96" i="8"/>
  <c r="H96" i="8" s="1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N82" i="8"/>
  <c r="M82" i="8"/>
  <c r="L82" i="8"/>
  <c r="K82" i="8"/>
  <c r="J82" i="8"/>
  <c r="I82" i="8"/>
  <c r="G82" i="8"/>
  <c r="H82" i="8" s="1"/>
  <c r="H81" i="8"/>
  <c r="N72" i="8"/>
  <c r="M72" i="8"/>
  <c r="L72" i="8"/>
  <c r="K72" i="8"/>
  <c r="J72" i="8"/>
  <c r="I72" i="8"/>
  <c r="G72" i="8"/>
  <c r="H72" i="8" s="1"/>
  <c r="H71" i="8"/>
  <c r="H70" i="8"/>
  <c r="H69" i="8"/>
  <c r="N68" i="8"/>
  <c r="M68" i="8"/>
  <c r="L68" i="8"/>
  <c r="K68" i="8"/>
  <c r="G68" i="8"/>
  <c r="H66" i="8"/>
  <c r="J66" i="8" s="1"/>
  <c r="J68" i="8" s="1"/>
  <c r="H65" i="8"/>
  <c r="H68" i="8" s="1"/>
  <c r="N64" i="8"/>
  <c r="M64" i="8"/>
  <c r="L64" i="8"/>
  <c r="K64" i="8"/>
  <c r="J64" i="8"/>
  <c r="G64" i="8"/>
  <c r="H63" i="8"/>
  <c r="H64" i="8" s="1"/>
  <c r="N62" i="8"/>
  <c r="M62" i="8"/>
  <c r="L62" i="8"/>
  <c r="K62" i="8"/>
  <c r="G62" i="8"/>
  <c r="H61" i="8"/>
  <c r="I61" i="8" s="1"/>
  <c r="I60" i="8"/>
  <c r="H60" i="8"/>
  <c r="H59" i="8"/>
  <c r="J59" i="8" s="1"/>
  <c r="J62" i="8" s="1"/>
  <c r="N58" i="8"/>
  <c r="M58" i="8"/>
  <c r="L58" i="8"/>
  <c r="K58" i="8"/>
  <c r="J58" i="8"/>
  <c r="G58" i="8"/>
  <c r="H57" i="8"/>
  <c r="N55" i="8"/>
  <c r="M55" i="8"/>
  <c r="L55" i="8"/>
  <c r="K55" i="8"/>
  <c r="G55" i="8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48" i="8"/>
  <c r="I48" i="8" s="1"/>
  <c r="H47" i="8"/>
  <c r="I47" i="8" s="1"/>
  <c r="H46" i="8"/>
  <c r="I46" i="8" s="1"/>
  <c r="H45" i="8"/>
  <c r="I45" i="8" s="1"/>
  <c r="H44" i="8"/>
  <c r="J44" i="8" s="1"/>
  <c r="J55" i="8" s="1"/>
  <c r="H43" i="8"/>
  <c r="I43" i="8" s="1"/>
  <c r="H42" i="8"/>
  <c r="I42" i="8" s="1"/>
  <c r="H41" i="8"/>
  <c r="I41" i="8" s="1"/>
  <c r="H40" i="8"/>
  <c r="I40" i="8" s="1"/>
  <c r="N39" i="8"/>
  <c r="M39" i="8"/>
  <c r="L39" i="8"/>
  <c r="K39" i="8"/>
  <c r="G39" i="8"/>
  <c r="H38" i="8"/>
  <c r="J38" i="8" s="1"/>
  <c r="H37" i="8"/>
  <c r="I37" i="8" s="1"/>
  <c r="H36" i="8"/>
  <c r="I36" i="8" s="1"/>
  <c r="H35" i="8"/>
  <c r="I35" i="8" s="1"/>
  <c r="H34" i="8"/>
  <c r="I34" i="8" s="1"/>
  <c r="H33" i="8"/>
  <c r="I33" i="8" s="1"/>
  <c r="J32" i="8"/>
  <c r="H32" i="8"/>
  <c r="H31" i="8"/>
  <c r="I31" i="8" s="1"/>
  <c r="H30" i="8"/>
  <c r="I30" i="8" s="1"/>
  <c r="H29" i="8"/>
  <c r="I29" i="8" s="1"/>
  <c r="H28" i="8"/>
  <c r="I28" i="8" s="1"/>
  <c r="H27" i="8"/>
  <c r="I27" i="8" s="1"/>
  <c r="H26" i="8"/>
  <c r="J26" i="8" s="1"/>
  <c r="H25" i="8"/>
  <c r="I25" i="8" s="1"/>
  <c r="H24" i="8"/>
  <c r="I24" i="8" s="1"/>
  <c r="N23" i="8"/>
  <c r="M23" i="8"/>
  <c r="L23" i="8"/>
  <c r="K23" i="8"/>
  <c r="G23" i="8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J8" i="8" s="1"/>
  <c r="J23" i="8" s="1"/>
  <c r="H7" i="8"/>
  <c r="I7" i="8" s="1"/>
  <c r="G6" i="8"/>
  <c r="E62" i="51"/>
  <c r="D62" i="51"/>
  <c r="D66" i="51" s="1"/>
  <c r="F62" i="51" l="1"/>
  <c r="E31" i="51"/>
  <c r="F40" i="51"/>
  <c r="F7" i="51"/>
  <c r="G122" i="8"/>
  <c r="H62" i="8"/>
  <c r="E66" i="51"/>
  <c r="F66" i="51" s="1"/>
  <c r="I62" i="8"/>
  <c r="I63" i="8"/>
  <c r="I64" i="8" s="1"/>
  <c r="F87" i="6"/>
  <c r="H23" i="8"/>
  <c r="J39" i="8"/>
  <c r="M122" i="8"/>
  <c r="M125" i="8" s="1"/>
  <c r="L122" i="8"/>
  <c r="L125" i="8" s="1"/>
  <c r="I39" i="8"/>
  <c r="I55" i="8"/>
  <c r="H58" i="8"/>
  <c r="I57" i="8"/>
  <c r="I58" i="8" s="1"/>
  <c r="I23" i="8"/>
  <c r="N122" i="8"/>
  <c r="N125" i="8" s="1"/>
  <c r="H55" i="8"/>
  <c r="J122" i="8"/>
  <c r="K122" i="8"/>
  <c r="K125" i="8" s="1"/>
  <c r="H39" i="8"/>
  <c r="I65" i="8"/>
  <c r="I68" i="8" s="1"/>
  <c r="E56" i="13"/>
  <c r="D30" i="51"/>
  <c r="D54" i="51" s="1"/>
  <c r="D56" i="51" s="1"/>
  <c r="F31" i="51" l="1"/>
  <c r="E30" i="51"/>
  <c r="F30" i="51" s="1"/>
  <c r="F56" i="51"/>
  <c r="J125" i="8"/>
  <c r="J129" i="8"/>
  <c r="I122" i="8"/>
  <c r="H122" i="8"/>
  <c r="H129" i="8" s="1"/>
  <c r="E54" i="51" l="1"/>
  <c r="I129" i="8"/>
  <c r="I125" i="8"/>
  <c r="E55" i="51" l="1"/>
  <c r="F55" i="51" s="1"/>
  <c r="F54" i="51"/>
</calcChain>
</file>

<file path=xl/sharedStrings.xml><?xml version="1.0" encoding="utf-8"?>
<sst xmlns="http://schemas.openxmlformats.org/spreadsheetml/2006/main" count="914" uniqueCount="402">
  <si>
    <t>№ счет-фактуры</t>
  </si>
  <si>
    <t>Дата</t>
  </si>
  <si>
    <t>Курмангазы</t>
  </si>
  <si>
    <t>Атырау</t>
  </si>
  <si>
    <t>Итого за январь</t>
  </si>
  <si>
    <t>Всего</t>
  </si>
  <si>
    <t>Итого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</si>
  <si>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</si>
  <si>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</si>
  <si>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</si>
  <si>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</si>
  <si>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</si>
  <si>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№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</si>
  <si>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</si>
  <si>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</si>
  <si>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</si>
  <si>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</si>
  <si>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</si>
  <si>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</si>
  <si>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Поставщик</t>
  </si>
  <si>
    <t>№ п/п</t>
  </si>
  <si>
    <t>Ф.И.О.</t>
  </si>
  <si>
    <t>Кзылкуга</t>
  </si>
  <si>
    <t>Кол-во</t>
  </si>
  <si>
    <t>по каналам</t>
  </si>
  <si>
    <t>по программе  101</t>
  </si>
  <si>
    <t>Содержание</t>
  </si>
  <si>
    <t>6</t>
  </si>
  <si>
    <t xml:space="preserve"> </t>
  </si>
  <si>
    <t>Документ</t>
  </si>
  <si>
    <t xml:space="preserve">Номер </t>
  </si>
  <si>
    <t>Сумма</t>
  </si>
  <si>
    <t>Авансовый отчет</t>
  </si>
  <si>
    <t xml:space="preserve">Итого за ноябрь </t>
  </si>
  <si>
    <t>№ документа</t>
  </si>
  <si>
    <t>Участок</t>
  </si>
  <si>
    <t xml:space="preserve">Итого за декабрь </t>
  </si>
  <si>
    <t>Всего за год</t>
  </si>
  <si>
    <t>"-"</t>
  </si>
  <si>
    <t>00000000005</t>
  </si>
  <si>
    <t>ТОО Автоторг</t>
  </si>
  <si>
    <t>Махамбет</t>
  </si>
  <si>
    <t>Рысжанов А.Р.</t>
  </si>
  <si>
    <t>Курмангазы, Исатай</t>
  </si>
  <si>
    <t>Мендигалиев А.Б.</t>
  </si>
  <si>
    <t>Индер, Махамбет</t>
  </si>
  <si>
    <t>Сарин С.К.</t>
  </si>
  <si>
    <t xml:space="preserve">Курмангазы </t>
  </si>
  <si>
    <t>Далабаев Н.С.</t>
  </si>
  <si>
    <t>Бергалиев А.К.</t>
  </si>
  <si>
    <t>Астана</t>
  </si>
  <si>
    <t>Бимаганов Б.Т,</t>
  </si>
  <si>
    <t>Жумабаев Б.</t>
  </si>
  <si>
    <t>Султанова С.Т.</t>
  </si>
  <si>
    <t>Джаманкулова Н.М.</t>
  </si>
  <si>
    <t>Амангалиев Г.П.</t>
  </si>
  <si>
    <t>Атаев Н.Т.</t>
  </si>
  <si>
    <t>Курмангазинский ПУ</t>
  </si>
  <si>
    <t>Темиргалиев С.К.</t>
  </si>
  <si>
    <t>Кзылкугинский ПУ</t>
  </si>
  <si>
    <t>Жумургалиев Д.</t>
  </si>
  <si>
    <t>Индерский ПУ</t>
  </si>
  <si>
    <t>Байдуллиев М.С.</t>
  </si>
  <si>
    <t>Нижне-Уральский ПУ</t>
  </si>
  <si>
    <t>Доспанов Б.М.</t>
  </si>
  <si>
    <t>30000000035</t>
  </si>
  <si>
    <t>Жумабаев К.С.</t>
  </si>
  <si>
    <t>Махамбет, Исатай</t>
  </si>
  <si>
    <t>Избулов О.А.</t>
  </si>
  <si>
    <t>Бисалиев Б.С.</t>
  </si>
  <si>
    <t>Керешев К.С.</t>
  </si>
  <si>
    <t>Евниенов Е.</t>
  </si>
  <si>
    <t>Зулхашев К.</t>
  </si>
  <si>
    <t>30000000050</t>
  </si>
  <si>
    <t>30000000051</t>
  </si>
  <si>
    <t>Керешев Ж.С.</t>
  </si>
  <si>
    <t>Махамбет,101</t>
  </si>
  <si>
    <t>Бимаганов Б.Т.</t>
  </si>
  <si>
    <t>30000000054</t>
  </si>
  <si>
    <t>Касжанов К.</t>
  </si>
  <si>
    <t>30000000055</t>
  </si>
  <si>
    <t>Стаханов А.</t>
  </si>
  <si>
    <t>Кзылкуга ,101</t>
  </si>
  <si>
    <t>Ажигалиев Р.</t>
  </si>
  <si>
    <t>Актау</t>
  </si>
  <si>
    <t>Мурзагалиева А.</t>
  </si>
  <si>
    <t>Мендигарин А.</t>
  </si>
  <si>
    <t>Кзылкуга,101</t>
  </si>
  <si>
    <t>Исатай ауданы</t>
  </si>
  <si>
    <t>Кзылкуга 101</t>
  </si>
  <si>
    <t>Курмангазы, Индер 101</t>
  </si>
  <si>
    <t>Махамбет 101</t>
  </si>
  <si>
    <t>Курмангазы 101</t>
  </si>
  <si>
    <t>Курмангазы, Коянды</t>
  </si>
  <si>
    <t>Реестр затрат командировочные расходы Атырауского филиала РГП "Казводхоз" за 2017 год  (по участкам)</t>
  </si>
  <si>
    <t>Толешов Б.Д.</t>
  </si>
  <si>
    <t>канал Кобяково-Забурунье</t>
  </si>
  <si>
    <t>Шымкент</t>
  </si>
  <si>
    <t>Индер 101</t>
  </si>
  <si>
    <t>Сабиров Х.</t>
  </si>
  <si>
    <t>Касжанов К.К.</t>
  </si>
  <si>
    <t>Имахов Н.Н.</t>
  </si>
  <si>
    <t>Мусепов Т.</t>
  </si>
  <si>
    <t>Ермек С.К.</t>
  </si>
  <si>
    <t>по ГВ</t>
  </si>
  <si>
    <t>производство</t>
  </si>
  <si>
    <t>администр.</t>
  </si>
  <si>
    <t>По каналам</t>
  </si>
  <si>
    <t>ВСЕГО за 2018 год</t>
  </si>
  <si>
    <t>ИП "Das Avto"</t>
  </si>
  <si>
    <t>Коробка передачи Газ 66-11</t>
  </si>
  <si>
    <t xml:space="preserve">ТОО АЛЬГЕТА Сервисез </t>
  </si>
  <si>
    <t>55</t>
  </si>
  <si>
    <t>Втулка реактивной тяги Уаз 390945-441</t>
  </si>
  <si>
    <t>Амортизатор Уаз маслян.</t>
  </si>
  <si>
    <t>Насос топливный А-41</t>
  </si>
  <si>
    <t>Насос водяной МТЗ Борисов</t>
  </si>
  <si>
    <t>Автокамера 9,00-16 ПТС-4</t>
  </si>
  <si>
    <t>Фильтр топл.МТЗ бумаж.</t>
  </si>
  <si>
    <t xml:space="preserve">Диск колеса Уаз </t>
  </si>
  <si>
    <t>Автошина 225/75</t>
  </si>
  <si>
    <t>Фара тракторная</t>
  </si>
  <si>
    <t>Усилитель тор.вакуум.Уаз</t>
  </si>
  <si>
    <t>ТОО "AvtoLife"</t>
  </si>
  <si>
    <t>Аккумулятор СТ-90</t>
  </si>
  <si>
    <t>Аккумулятор СТ-190</t>
  </si>
  <si>
    <t>00000000048</t>
  </si>
  <si>
    <t>13..02.2018</t>
  </si>
  <si>
    <t>ТОО "Реммашторг"</t>
  </si>
  <si>
    <t>138</t>
  </si>
  <si>
    <t>Гидрораспределитель</t>
  </si>
  <si>
    <t>ИП АҒАТАЙ</t>
  </si>
  <si>
    <t>Гидравлический насос для крана</t>
  </si>
  <si>
    <t xml:space="preserve">Шрус шарнир в сборе </t>
  </si>
  <si>
    <t>00000000014</t>
  </si>
  <si>
    <t>00000000015</t>
  </si>
  <si>
    <t>20.03.2018</t>
  </si>
  <si>
    <t xml:space="preserve">Насос МЗН-1 </t>
  </si>
  <si>
    <t>00000000013</t>
  </si>
  <si>
    <t>Амортизаторы кабины HOWO для груз.автомоб.</t>
  </si>
  <si>
    <t>Генератор HOWO пост.тока для груз.автомоб.</t>
  </si>
  <si>
    <t>ИП "Умирова Е.Б."</t>
  </si>
  <si>
    <t>000042</t>
  </si>
  <si>
    <t>Шкворня УАЗ</t>
  </si>
  <si>
    <t>Крестовина карданная HOWO</t>
  </si>
  <si>
    <t>ТОО "Интершина"</t>
  </si>
  <si>
    <t>00000000136</t>
  </si>
  <si>
    <t>19.03.2018</t>
  </si>
  <si>
    <t>Шина 205/70R16</t>
  </si>
  <si>
    <t>Шина 11R20</t>
  </si>
  <si>
    <t xml:space="preserve">Шина задние с камерой </t>
  </si>
  <si>
    <t>Шина  12R20</t>
  </si>
  <si>
    <t>ИП "Мұқанбет Т.Б."</t>
  </si>
  <si>
    <t>17</t>
  </si>
  <si>
    <t>29.03.2018</t>
  </si>
  <si>
    <t xml:space="preserve">Головка для подвижного состава </t>
  </si>
  <si>
    <t>18</t>
  </si>
  <si>
    <t>Каретка подвески в сборе левый ДТ-75</t>
  </si>
  <si>
    <t>ИП "МАРИКО"</t>
  </si>
  <si>
    <t>5</t>
  </si>
  <si>
    <t>31.03.2018</t>
  </si>
  <si>
    <t>Колодка тормозная для легков. автомоб. передн.</t>
  </si>
  <si>
    <t>ИП "НҰР-САНА"</t>
  </si>
  <si>
    <t>85</t>
  </si>
  <si>
    <t>Стартер 12V Трактор МТЗ-82,1</t>
  </si>
  <si>
    <t>Тормозная накладка передняя УАЗ</t>
  </si>
  <si>
    <t>Радиатор ГАЗ-66-11</t>
  </si>
  <si>
    <t>Тяга продольная рулевая ГАЗ-66-11</t>
  </si>
  <si>
    <t>86</t>
  </si>
  <si>
    <t>ИП "АБДУМАЖИТОВ"</t>
  </si>
  <si>
    <t>50</t>
  </si>
  <si>
    <t>Ремень приводный Уаз</t>
  </si>
  <si>
    <t>Свечный провод Уаз</t>
  </si>
  <si>
    <t>Фильтр воздушный Уаз</t>
  </si>
  <si>
    <t>Подшипник передний ступицы Уаз</t>
  </si>
  <si>
    <t>Сальник хвостовика Уаз</t>
  </si>
  <si>
    <t>Реле распределитель Уаз</t>
  </si>
  <si>
    <t>Генератор 14 В Уаз</t>
  </si>
  <si>
    <t>Форсунка Уаз</t>
  </si>
  <si>
    <t>Маслянный фильтр Уаз</t>
  </si>
  <si>
    <t>Стартер Уаз</t>
  </si>
  <si>
    <t>в т.ч.</t>
  </si>
  <si>
    <t>адм.управл.</t>
  </si>
  <si>
    <t>По магистр. водопроводам</t>
  </si>
  <si>
    <t>Автошина 225/75R16</t>
  </si>
  <si>
    <t>65</t>
  </si>
  <si>
    <t>16.05.2018</t>
  </si>
  <si>
    <t>Масляный фильтр Уаз</t>
  </si>
  <si>
    <t>791</t>
  </si>
  <si>
    <t>Коврик а/м ВАЗ 2123</t>
  </si>
  <si>
    <t>874</t>
  </si>
  <si>
    <t>Распределитель зажигания ГАЗ-53</t>
  </si>
  <si>
    <t>ТОО МУСА КЗ 2018</t>
  </si>
  <si>
    <t>14</t>
  </si>
  <si>
    <t>Коробка передачи Уаз-390992</t>
  </si>
  <si>
    <t>131</t>
  </si>
  <si>
    <t>Стартер на УАЗ-390945</t>
  </si>
  <si>
    <t>ИП Умиров Е.Б.</t>
  </si>
  <si>
    <t>000068</t>
  </si>
  <si>
    <t>06.08.2018</t>
  </si>
  <si>
    <t>Пускач ПД-10 Бульдозер ДТ-75</t>
  </si>
  <si>
    <t>ТОО БАТЫС КАМЕЛ</t>
  </si>
  <si>
    <t>356</t>
  </si>
  <si>
    <t>Автошина 225/75 R16 на Уаз</t>
  </si>
  <si>
    <t>ИП ЖУМАГАЛИЕВ ЕРГАЛИ</t>
  </si>
  <si>
    <t>24</t>
  </si>
  <si>
    <t>16.08.2018</t>
  </si>
  <si>
    <t>23.08.2018</t>
  </si>
  <si>
    <t>Шина для автобусов 11,00R20</t>
  </si>
  <si>
    <t>по бух.отчету</t>
  </si>
  <si>
    <t>Директор</t>
  </si>
  <si>
    <t>Гл. экономист</t>
  </si>
  <si>
    <t>И.о. гл. бухгалтера</t>
  </si>
  <si>
    <t>А. Рысжанов</t>
  </si>
  <si>
    <t>С. Султанова</t>
  </si>
  <si>
    <t>А. Бергалиев</t>
  </si>
  <si>
    <t>Шланг S32 L200 РВД д 16</t>
  </si>
  <si>
    <r>
      <t xml:space="preserve">Блок двигателя 409/100 </t>
    </r>
    <r>
      <rPr>
        <sz val="11"/>
        <color rgb="FFFF0000"/>
        <rFont val="Calibri"/>
        <family val="2"/>
        <charset val="204"/>
        <scheme val="minor"/>
      </rPr>
      <t>ВАЗ</t>
    </r>
  </si>
  <si>
    <r>
      <t xml:space="preserve">Вал карданный передний, задний </t>
    </r>
    <r>
      <rPr>
        <sz val="11"/>
        <color rgb="FFFF0000"/>
        <rFont val="Calibri"/>
        <family val="2"/>
        <charset val="204"/>
        <scheme val="minor"/>
      </rPr>
      <t>ВАЗ</t>
    </r>
  </si>
  <si>
    <t xml:space="preserve">Реестр счетов- фактур по запчасти  Атырауского филиала РГП  "Казводхоз" по каналам за  8 месяцев 2018 года </t>
  </si>
  <si>
    <t xml:space="preserve">Реестр затрат командировочные расходы Атырауского филиала РГП "Казводхоз" по каналам за 8 месяцев 2018 года </t>
  </si>
  <si>
    <t xml:space="preserve">Атырауского филиала РГП  "Казводхоз"  по каналам за 8 месяцев 2018 года </t>
  </si>
  <si>
    <t xml:space="preserve">Реестр  тех.осмотр автомашин, обследование кранов  </t>
  </si>
  <si>
    <t>8</t>
  </si>
  <si>
    <t>9</t>
  </si>
  <si>
    <t>по магистральному водопроводу</t>
  </si>
  <si>
    <t>%</t>
  </si>
  <si>
    <t>I</t>
  </si>
  <si>
    <t>тыс.тенге</t>
  </si>
  <si>
    <t>1.1</t>
  </si>
  <si>
    <t>Сырье и материалы</t>
  </si>
  <si>
    <t>1.2</t>
  </si>
  <si>
    <t>ГСМ</t>
  </si>
  <si>
    <t>1.3</t>
  </si>
  <si>
    <t>1.4</t>
  </si>
  <si>
    <t>Эл.энергия</t>
  </si>
  <si>
    <t>2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</si>
  <si>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</si>
  <si>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</si>
  <si>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</si>
  <si>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</si>
  <si>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</si>
  <si>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</si>
  <si>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Амортизация</t>
  </si>
  <si>
    <t>4</t>
  </si>
  <si>
    <t>4.1</t>
  </si>
  <si>
    <t>5.1</t>
  </si>
  <si>
    <t>5.2</t>
  </si>
  <si>
    <t>5.3</t>
  </si>
  <si>
    <t>Охрана труда и техника безопасности</t>
  </si>
  <si>
    <t xml:space="preserve">Другие затраты </t>
  </si>
  <si>
    <t>6.1</t>
  </si>
  <si>
    <t>Налоги</t>
  </si>
  <si>
    <t>НДПИ</t>
  </si>
  <si>
    <t>Командировочные расходы</t>
  </si>
  <si>
    <t xml:space="preserve">Страховка </t>
  </si>
  <si>
    <t>Переоценка имущества групповых водопроводов</t>
  </si>
  <si>
    <t>Коммунальные услуги на собственные нужды</t>
  </si>
  <si>
    <t>Заработная плата административного персонала</t>
  </si>
  <si>
    <t>Услуги банка</t>
  </si>
  <si>
    <t>Обслуживание и ремонт основных средств и нематериальных активов</t>
  </si>
  <si>
    <t>Коммунальные услуги</t>
  </si>
  <si>
    <t>Услуги связи</t>
  </si>
  <si>
    <t>Аудиторские услуги</t>
  </si>
  <si>
    <t>Штрафы и пении</t>
  </si>
  <si>
    <t>Всего затрат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</si>
  <si>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</si>
  <si>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</si>
  <si>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</si>
  <si>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</si>
  <si>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</si>
  <si>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</si>
  <si>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</si>
  <si>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</si>
  <si>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</si>
  <si>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Среднесписочная численность, Всего: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</si>
  <si>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</si>
  <si>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</si>
  <si>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</si>
  <si>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</si>
  <si>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</si>
  <si>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</si>
  <si>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Атырауского филиала</t>
  </si>
  <si>
    <t>Наименование затрат</t>
  </si>
  <si>
    <t>Страховка работа-дателя</t>
  </si>
  <si>
    <t>Страховка авто-владельца</t>
  </si>
  <si>
    <t>Техническ. осмотр автотехики</t>
  </si>
  <si>
    <t>Услуги переоценки имущества групповых водопроводов</t>
  </si>
  <si>
    <t>IІ</t>
  </si>
  <si>
    <t>Почтовые услуги</t>
  </si>
  <si>
    <t>Каз.почта</t>
  </si>
  <si>
    <t>Авиа почта</t>
  </si>
  <si>
    <t>Членские взносы на ассосацию "Водного хозяйства РК"</t>
  </si>
  <si>
    <t>Технич. осмотр ТС</t>
  </si>
  <si>
    <t>Уничтожение и изготовление печати и штамп</t>
  </si>
  <si>
    <t>Сборы и гос.пошлины</t>
  </si>
  <si>
    <t>Оформление тех. документации прав собственности имущества</t>
  </si>
  <si>
    <t>Услуги центарлизованной видео конференции</t>
  </si>
  <si>
    <t xml:space="preserve">Начальник планово-экономического отдела </t>
  </si>
  <si>
    <t xml:space="preserve">А. Бергалиев </t>
  </si>
  <si>
    <t>Наименование</t>
  </si>
  <si>
    <t>Единица измерения</t>
  </si>
  <si>
    <t>II</t>
  </si>
  <si>
    <t>8.1</t>
  </si>
  <si>
    <t>III</t>
  </si>
  <si>
    <t>IV</t>
  </si>
  <si>
    <t>9.1</t>
  </si>
  <si>
    <t>9.2</t>
  </si>
  <si>
    <t>Затраты на производство товаров и предоставление услуг, всего в том числе</t>
  </si>
  <si>
    <t>Материальные затраты, всего 
в том числе</t>
  </si>
  <si>
    <t>Затраты на оплату труда, всего  в том числе</t>
  </si>
  <si>
    <t>Другие расходы, всего в том числе</t>
  </si>
  <si>
    <t>Расходы периода, всего</t>
  </si>
  <si>
    <t>Общие и административные расходы, всего, в том числе</t>
  </si>
  <si>
    <t>Прочие затраты, всего в том числе</t>
  </si>
  <si>
    <t>VIII</t>
  </si>
  <si>
    <t xml:space="preserve">Тариф </t>
  </si>
  <si>
    <t>4.2</t>
  </si>
  <si>
    <t>4.3</t>
  </si>
  <si>
    <t>4.4</t>
  </si>
  <si>
    <t>4.5</t>
  </si>
  <si>
    <t>4.6</t>
  </si>
  <si>
    <t>4.7</t>
  </si>
  <si>
    <t>4.8</t>
  </si>
  <si>
    <t>4.9</t>
  </si>
  <si>
    <t>Расходы на содержание и обслуживание технических средств управления, узлов связи, вычислительной техники и т.п.</t>
  </si>
  <si>
    <t>Подготовка кадров</t>
  </si>
  <si>
    <t xml:space="preserve">Плата за подземных вод и другие технологические </t>
  </si>
  <si>
    <t xml:space="preserve"> Дезинфекция, дератизационные производственных помещений,вывоз</t>
  </si>
  <si>
    <t>Охрана окружающей среды</t>
  </si>
  <si>
    <t>Обязательные виды страхования</t>
  </si>
  <si>
    <t>4.10</t>
  </si>
  <si>
    <t>5.4</t>
  </si>
  <si>
    <t>5.5</t>
  </si>
  <si>
    <t>5.6</t>
  </si>
  <si>
    <t>5.7</t>
  </si>
  <si>
    <t>5.8</t>
  </si>
  <si>
    <t>8.2</t>
  </si>
  <si>
    <t xml:space="preserve">       </t>
  </si>
  <si>
    <t>Комм.услуги на собственные нужды</t>
  </si>
  <si>
    <t>маитериалы ПП</t>
  </si>
  <si>
    <t>Материалы АУП</t>
  </si>
  <si>
    <t>канц товары</t>
  </si>
  <si>
    <t>ПБ</t>
  </si>
  <si>
    <t>ТБ</t>
  </si>
  <si>
    <t xml:space="preserve">ОТ </t>
  </si>
  <si>
    <t>Промыка и дизенфекция</t>
  </si>
  <si>
    <t>Хим.исследов. питьв воды</t>
  </si>
  <si>
    <t>обслуж. бух. Программы 1С Облака</t>
  </si>
  <si>
    <t>Техобслуж.эл.сетей</t>
  </si>
  <si>
    <t>Услуги по уст.  улич.освещ.</t>
  </si>
  <si>
    <t>Заправка карт</t>
  </si>
  <si>
    <t>ГСМ  ПП</t>
  </si>
  <si>
    <t>ГСМ  АУП</t>
  </si>
  <si>
    <t>Зап. части</t>
  </si>
  <si>
    <t>Зап.части ПП</t>
  </si>
  <si>
    <t>Зап.части АУП</t>
  </si>
  <si>
    <t>Соц. налог</t>
  </si>
  <si>
    <t>Соц. отчиснеия</t>
  </si>
  <si>
    <t>Командиров. ПП</t>
  </si>
  <si>
    <t>Командиров. АУП</t>
  </si>
  <si>
    <t>Обслуж и ремонт орг.техники</t>
  </si>
  <si>
    <t>установка анти вирус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</si>
  <si>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</si>
  <si>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</si>
  <si>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</si>
  <si>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</si>
  <si>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</si>
  <si>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</si>
  <si>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</si>
  <si>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</si>
  <si>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</si>
  <si>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</si>
  <si>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</si>
  <si>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 xml:space="preserve">Предствительские расходы / Подписка / </t>
  </si>
  <si>
    <t>Журнал Водное хоз-во РК</t>
  </si>
  <si>
    <t>Зем. налог</t>
  </si>
  <si>
    <t>налог на имущест</t>
  </si>
  <si>
    <t>Налог на ТС</t>
  </si>
  <si>
    <t>Эмиссия ПП</t>
  </si>
  <si>
    <t>Эмиссия АУП</t>
  </si>
  <si>
    <t>Атырауский ТЭЦ</t>
  </si>
  <si>
    <t>Эл. энергия</t>
  </si>
  <si>
    <t>Атырау обл.суАрнасы</t>
  </si>
  <si>
    <t>Прочие ТМЗ</t>
  </si>
  <si>
    <t>6.13</t>
  </si>
  <si>
    <t>Страховка</t>
  </si>
  <si>
    <t>обявление газете</t>
  </si>
  <si>
    <t>Начальник ПЭО</t>
  </si>
  <si>
    <r>
      <t xml:space="preserve">Отклонение,                  </t>
    </r>
    <r>
      <rPr>
        <sz val="14"/>
        <rFont val="Times New Roman"/>
        <family val="1"/>
        <charset val="204"/>
      </rPr>
      <t>в тыс. тенге</t>
    </r>
  </si>
  <si>
    <t>АО Газаймак</t>
  </si>
  <si>
    <t>Отчет об исполнении тарифной сметы на регулируемую услуги по подаче воды магистральному трубопроводу</t>
  </si>
  <si>
    <t xml:space="preserve">Представляют: Атырауский филиал РГП на ПХВ "Казводхоз" </t>
  </si>
  <si>
    <t>Период: за 6 месяцев 2020 года</t>
  </si>
  <si>
    <r>
      <t xml:space="preserve">Затраты производства: Другие затраты на производство товаров и предоставление услуг, Всего, </t>
    </r>
    <r>
      <rPr>
        <i/>
        <sz val="12"/>
        <rFont val="Times New Roman"/>
        <family val="1"/>
        <charset val="204"/>
      </rPr>
      <t>в том числе</t>
    </r>
  </si>
  <si>
    <t>Расшифровка других затрат и раксходов к ИТС за 6 мес. 2020 года</t>
  </si>
  <si>
    <r>
      <t xml:space="preserve">Сумма ВСЕГО,                                   </t>
    </r>
    <r>
      <rPr>
        <i/>
        <sz val="12"/>
        <rFont val="Times New Roman"/>
        <family val="1"/>
        <charset val="204"/>
      </rPr>
      <t>тыс.тенге</t>
    </r>
  </si>
  <si>
    <r>
      <t xml:space="preserve">Расходы периода Другие расходы, Всего, </t>
    </r>
    <r>
      <rPr>
        <i/>
        <sz val="12"/>
        <rFont val="Times New Roman"/>
        <family val="1"/>
        <charset val="204"/>
      </rPr>
      <t>в т.ч.</t>
    </r>
  </si>
  <si>
    <t>Предусмотрено в утвержденной тарифной смете за 2020 год</t>
  </si>
  <si>
    <t>Фактически сложившиеся показатели тарифной сметы за 6 мес. 2020г</t>
  </si>
  <si>
    <t>Отношение фактического показателя,  в %</t>
  </si>
  <si>
    <t>Форма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</si>
</sst>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#,##0.00;[Red]\-#,##0.00"/>
    <numFmt numFmtId="167" formatCode="#,##0.00_ ;[Red]\-#,##0.00\ "/>
    <numFmt numFmtId="168" formatCode="_-* #,##0.000\ _р_._-;\-* #,##0.000\ _р_._-;_-* &quot;-&quot;??\ _р_._-;_-@_-"/>
    <numFmt numFmtId="169" formatCode="0.0"/>
    <numFmt numFmtId="170" formatCode="_-* #,##0.0\ _р_._-;\-* #,##0.0\ _р_._-;_-* &quot;-&quot;??\ _р_._-;_-@_-"/>
    <numFmt numFmtId="171" formatCode="_-* #,##0\ _р_._-;\-* #,##0\ _р_._-;_-* &quot;-&quot;??\ _р_._-;_-@_-"/>
    <numFmt numFmtId="172" formatCode="_-* #,##0\ _р_._-;\-* #,##0\ _р_._-;_-* &quot;-&quot;???\ _р_._-;_-@_-"/>
    <numFmt numFmtId="173" formatCode="_-* #,##0.000\ _₽_-;\-* #,##0.000\ _₽_-;_-* &quot;-&quot;??\ _₽_-;_-@_-"/>
    <numFmt numFmtId="174" formatCode="_-* #,##0.0\ _р_._-;\-* #,##0.0\ _р_._-;_-* &quot;-&quot;???\ _р_._-;_-@_-"/>
    <numFmt numFmtId="175" formatCode="_-* #,##0.0_р_._-;\-* #,##0.0_р_._-;_-* &quot;-&quot;??_р_._-;_-@_-"/>
    <numFmt numFmtId="176" formatCode="_-* #,##0.000_р_._-;\-* #,##0.000_р_._-;_-* &quot;-&quot;???_р_._-;_-@_-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6"/>
      <name val="Arial"/>
      <family val="2"/>
      <charset val="204"/>
    </font>
    <font>
      <i/>
      <sz val="12"/>
      <name val="Calibri"/>
      <family val="2"/>
      <charset val="204"/>
    </font>
    <font>
      <sz val="12"/>
      <name val="Traditional Arabic"/>
      <family val="1"/>
    </font>
    <font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B0F0"/>
      <name val="Times New Roman"/>
      <family val="1"/>
      <charset val="204"/>
    </font>
    <font>
      <sz val="1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43" fontId="29" fillId="0" borderId="0" applyFont="0" applyFill="0" applyBorder="0" applyAlignment="0" applyProtection="0"/>
    <xf numFmtId="0" fontId="30" fillId="0" borderId="0">
      <alignment horizontal="center"/>
    </xf>
    <xf numFmtId="0" fontId="9" fillId="0" borderId="0"/>
  </cellStyleXfs>
  <cellXfs count="379">
    <xf numFmtId="0" fontId="0" fillId="0" borderId="0" xfId="0"/>
    <xf numFmtId="0" fontId="0" fillId="0" borderId="1" xfId="0" applyBorder="1"/>
    <xf numFmtId="0" fontId="2" fillId="0" borderId="0" xfId="0" applyFont="1"/>
    <xf numFmtId="43" fontId="2" fillId="0" borderId="1" xfId="1" applyFont="1" applyBorder="1"/>
    <xf numFmtId="43" fontId="0" fillId="0" borderId="1" xfId="1" applyFont="1" applyBorder="1"/>
    <xf numFmtId="43" fontId="0" fillId="0" borderId="0" xfId="1" applyFont="1"/>
    <xf numFmtId="43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43" fontId="1" fillId="0" borderId="1" xfId="1" applyFont="1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/>
    <xf numFmtId="43" fontId="2" fillId="2" borderId="1" xfId="1" applyFont="1" applyFill="1" applyBorder="1"/>
    <xf numFmtId="4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3" fontId="1" fillId="0" borderId="1" xfId="1" applyFont="1" applyFill="1" applyBorder="1"/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/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43" fontId="0" fillId="0" borderId="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1" fontId="5" fillId="2" borderId="8" xfId="0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166" fontId="5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49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4" fontId="10" fillId="5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43" fontId="2" fillId="0" borderId="1" xfId="1" applyFont="1" applyFill="1" applyBorder="1"/>
    <xf numFmtId="43" fontId="0" fillId="0" borderId="1" xfId="1" applyFont="1" applyFill="1" applyBorder="1"/>
    <xf numFmtId="43" fontId="2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3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2" borderId="1" xfId="0" applyNumberFormat="1" applyFill="1" applyBorder="1"/>
    <xf numFmtId="0" fontId="0" fillId="0" borderId="1" xfId="0" applyNumberFormat="1" applyBorder="1"/>
    <xf numFmtId="43" fontId="12" fillId="0" borderId="1" xfId="1" applyFont="1" applyBorder="1"/>
    <xf numFmtId="0" fontId="0" fillId="0" borderId="3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12" fillId="2" borderId="1" xfId="0" applyFont="1" applyFill="1" applyBorder="1"/>
    <xf numFmtId="0" fontId="0" fillId="0" borderId="1" xfId="1" applyNumberFormat="1" applyFont="1" applyBorder="1" applyAlignment="1">
      <alignment horizontal="center"/>
    </xf>
    <xf numFmtId="43" fontId="2" fillId="2" borderId="2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14" fillId="0" borderId="9" xfId="0" applyNumberFormat="1" applyFont="1" applyBorder="1" applyAlignment="1">
      <alignment horizontal="center" vertical="center"/>
    </xf>
    <xf numFmtId="166" fontId="0" fillId="0" borderId="0" xfId="0" applyNumberFormat="1" applyAlignment="1"/>
    <xf numFmtId="4" fontId="15" fillId="5" borderId="1" xfId="0" applyNumberFormat="1" applyFont="1" applyFill="1" applyBorder="1" applyAlignment="1">
      <alignment horizontal="right" vertical="center"/>
    </xf>
    <xf numFmtId="43" fontId="1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43" fontId="13" fillId="0" borderId="1" xfId="1" applyFont="1" applyBorder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43" fontId="2" fillId="0" borderId="6" xfId="0" applyNumberFormat="1" applyFont="1" applyBorder="1"/>
    <xf numFmtId="43" fontId="12" fillId="0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/>
    <xf numFmtId="0" fontId="3" fillId="0" borderId="3" xfId="0" applyFont="1" applyBorder="1" applyAlignme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NumberFormat="1" applyFill="1" applyBorder="1" applyAlignment="1">
      <alignment vertical="center"/>
    </xf>
    <xf numFmtId="43" fontId="2" fillId="3" borderId="2" xfId="0" applyNumberFormat="1" applyFont="1" applyFill="1" applyBorder="1" applyAlignment="1">
      <alignment vertical="center"/>
    </xf>
    <xf numFmtId="43" fontId="2" fillId="3" borderId="1" xfId="0" applyNumberFormat="1" applyFont="1" applyFill="1" applyBorder="1" applyAlignment="1">
      <alignment vertical="center"/>
    </xf>
    <xf numFmtId="0" fontId="18" fillId="0" borderId="0" xfId="0" applyFont="1"/>
    <xf numFmtId="0" fontId="0" fillId="3" borderId="0" xfId="0" applyFill="1" applyAlignment="1">
      <alignment vertical="center"/>
    </xf>
    <xf numFmtId="0" fontId="0" fillId="3" borderId="1" xfId="0" applyFill="1" applyBorder="1" applyAlignment="1"/>
    <xf numFmtId="0" fontId="5" fillId="3" borderId="1" xfId="0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0" fillId="3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43" fontId="0" fillId="0" borderId="5" xfId="1" applyFont="1" applyBorder="1"/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left" vertical="center"/>
    </xf>
    <xf numFmtId="14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left"/>
    </xf>
    <xf numFmtId="0" fontId="0" fillId="6" borderId="1" xfId="0" applyNumberFormat="1" applyFill="1" applyBorder="1" applyAlignment="1">
      <alignment horizontal="center"/>
    </xf>
    <xf numFmtId="43" fontId="0" fillId="6" borderId="1" xfId="1" applyFont="1" applyFill="1" applyBorder="1"/>
    <xf numFmtId="0" fontId="0" fillId="6" borderId="0" xfId="0" applyFill="1"/>
    <xf numFmtId="0" fontId="0" fillId="6" borderId="1" xfId="0" applyFill="1" applyBorder="1" applyAlignment="1">
      <alignment horizontal="center"/>
    </xf>
    <xf numFmtId="43" fontId="0" fillId="6" borderId="1" xfId="1" applyFont="1" applyFill="1" applyBorder="1" applyAlignment="1">
      <alignment vertical="center"/>
    </xf>
    <xf numFmtId="49" fontId="0" fillId="6" borderId="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3" borderId="1" xfId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NumberFormat="1" applyFont="1"/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3" fontId="2" fillId="0" borderId="0" xfId="0" applyNumberFormat="1" applyFont="1" applyBorder="1"/>
    <xf numFmtId="43" fontId="1" fillId="6" borderId="1" xfId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left" vertical="center" wrapText="1"/>
    </xf>
    <xf numFmtId="14" fontId="0" fillId="6" borderId="1" xfId="0" applyNumberFormat="1" applyFont="1" applyFill="1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center" vertical="center"/>
    </xf>
    <xf numFmtId="43" fontId="1" fillId="6" borderId="1" xfId="1" applyFont="1" applyFill="1" applyBorder="1" applyAlignment="1">
      <alignment horizontal="center" vertical="center"/>
    </xf>
    <xf numFmtId="43" fontId="2" fillId="2" borderId="5" xfId="1" applyFont="1" applyFill="1" applyBorder="1"/>
    <xf numFmtId="0" fontId="0" fillId="0" borderId="0" xfId="0" applyBorder="1"/>
    <xf numFmtId="49" fontId="0" fillId="0" borderId="3" xfId="0" applyNumberFormat="1" applyFill="1" applyBorder="1" applyAlignment="1">
      <alignment horizontal="left" vertical="center"/>
    </xf>
    <xf numFmtId="43" fontId="0" fillId="0" borderId="5" xfId="1" applyFont="1" applyFill="1" applyBorder="1"/>
    <xf numFmtId="0" fontId="19" fillId="0" borderId="0" xfId="0" applyFont="1" applyAlignment="1">
      <alignment horizontal="left" vertical="center"/>
    </xf>
    <xf numFmtId="0" fontId="2" fillId="2" borderId="0" xfId="0" applyFont="1" applyFill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0" xfId="2" applyFont="1" applyFill="1" applyBorder="1" applyAlignment="1">
      <alignment vertical="center"/>
    </xf>
    <xf numFmtId="168" fontId="25" fillId="0" borderId="1" xfId="1" applyNumberFormat="1" applyFont="1" applyFill="1" applyBorder="1" applyAlignment="1">
      <alignment vertical="center"/>
    </xf>
    <xf numFmtId="0" fontId="25" fillId="0" borderId="1" xfId="2" applyFont="1" applyFill="1" applyBorder="1" applyAlignment="1">
      <alignment vertical="center" wrapText="1"/>
    </xf>
    <xf numFmtId="168" fontId="25" fillId="0" borderId="1" xfId="1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vertical="center" wrapText="1"/>
    </xf>
    <xf numFmtId="0" fontId="22" fillId="0" borderId="0" xfId="5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8" fillId="0" borderId="0" xfId="2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3" fillId="0" borderId="0" xfId="5" applyFont="1" applyFill="1" applyAlignment="1">
      <alignment vertical="top"/>
    </xf>
    <xf numFmtId="0" fontId="27" fillId="0" borderId="10" xfId="2" applyFont="1" applyFill="1" applyBorder="1" applyAlignment="1">
      <alignment horizontal="center" vertical="center" wrapText="1"/>
    </xf>
    <xf numFmtId="164" fontId="27" fillId="0" borderId="10" xfId="4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vertical="center" wrapText="1"/>
    </xf>
    <xf numFmtId="168" fontId="26" fillId="0" borderId="1" xfId="1" applyNumberFormat="1" applyFont="1" applyFill="1" applyBorder="1" applyAlignment="1">
      <alignment horizontal="right" vertical="center"/>
    </xf>
    <xf numFmtId="0" fontId="26" fillId="0" borderId="5" xfId="2" applyFont="1" applyFill="1" applyBorder="1" applyAlignment="1">
      <alignment horizontal="left" vertical="center" wrapText="1"/>
    </xf>
    <xf numFmtId="168" fontId="26" fillId="0" borderId="1" xfId="1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4" fillId="0" borderId="0" xfId="2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vertical="center"/>
    </xf>
    <xf numFmtId="4" fontId="23" fillId="0" borderId="0" xfId="2" applyNumberFormat="1" applyFont="1" applyFill="1" applyAlignment="1">
      <alignment vertical="center"/>
    </xf>
    <xf numFmtId="0" fontId="28" fillId="0" borderId="0" xfId="2" applyFont="1" applyFill="1" applyAlignment="1"/>
    <xf numFmtId="164" fontId="31" fillId="0" borderId="0" xfId="4" applyNumberFormat="1" applyFont="1" applyFill="1" applyAlignment="1">
      <alignment vertical="center"/>
    </xf>
    <xf numFmtId="164" fontId="22" fillId="0" borderId="0" xfId="4" applyNumberFormat="1" applyFont="1" applyFill="1" applyAlignment="1">
      <alignment vertical="center"/>
    </xf>
    <xf numFmtId="0" fontId="24" fillId="0" borderId="0" xfId="5" applyFont="1" applyFill="1" applyAlignment="1">
      <alignment horizontal="center" vertical="center"/>
    </xf>
    <xf numFmtId="0" fontId="23" fillId="0" borderId="0" xfId="2" applyFont="1" applyFill="1" applyAlignment="1">
      <alignment horizontal="left" vertical="center"/>
    </xf>
    <xf numFmtId="164" fontId="23" fillId="0" borderId="0" xfId="4" applyNumberFormat="1" applyFont="1" applyFill="1" applyAlignment="1">
      <alignment horizontal="center" vertical="center"/>
    </xf>
    <xf numFmtId="0" fontId="24" fillId="0" borderId="0" xfId="5" applyFont="1" applyFill="1" applyAlignment="1">
      <alignment horizontal="left" vertical="center"/>
    </xf>
    <xf numFmtId="164" fontId="24" fillId="0" borderId="0" xfId="4" applyNumberFormat="1" applyFont="1" applyFill="1" applyAlignment="1">
      <alignment horizontal="center" vertical="center"/>
    </xf>
    <xf numFmtId="165" fontId="35" fillId="0" borderId="1" xfId="1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68" fontId="37" fillId="0" borderId="1" xfId="1" applyNumberFormat="1" applyFont="1" applyFill="1" applyBorder="1" applyAlignment="1">
      <alignment horizontal="left" vertical="top" wrapText="1"/>
    </xf>
    <xf numFmtId="168" fontId="37" fillId="0" borderId="1" xfId="1" applyNumberFormat="1" applyFont="1" applyFill="1" applyBorder="1" applyAlignment="1">
      <alignment vertical="center"/>
    </xf>
    <xf numFmtId="168" fontId="37" fillId="0" borderId="1" xfId="1" applyNumberFormat="1" applyFont="1" applyFill="1" applyBorder="1" applyAlignment="1">
      <alignment vertical="center" wrapText="1"/>
    </xf>
    <xf numFmtId="0" fontId="37" fillId="0" borderId="1" xfId="2" applyFont="1" applyFill="1" applyBorder="1" applyAlignment="1">
      <alignment vertical="center" wrapText="1"/>
    </xf>
    <xf numFmtId="176" fontId="37" fillId="0" borderId="1" xfId="2" applyNumberFormat="1" applyFont="1" applyFill="1" applyBorder="1" applyAlignment="1">
      <alignment vertical="center"/>
    </xf>
    <xf numFmtId="0" fontId="38" fillId="0" borderId="1" xfId="2" applyFont="1" applyFill="1" applyBorder="1" applyAlignment="1">
      <alignment vertical="center" wrapText="1"/>
    </xf>
    <xf numFmtId="176" fontId="38" fillId="0" borderId="1" xfId="2" applyNumberFormat="1" applyFont="1" applyFill="1" applyBorder="1" applyAlignment="1">
      <alignment vertical="center"/>
    </xf>
    <xf numFmtId="0" fontId="28" fillId="0" borderId="0" xfId="2" applyFont="1" applyFill="1" applyAlignment="1">
      <alignment horizontal="left"/>
    </xf>
    <xf numFmtId="0" fontId="28" fillId="0" borderId="0" xfId="2" applyFont="1" applyFill="1" applyAlignment="1">
      <alignment horizontal="right"/>
    </xf>
    <xf numFmtId="170" fontId="39" fillId="0" borderId="1" xfId="0" applyNumberFormat="1" applyFont="1" applyFill="1" applyBorder="1" applyAlignment="1">
      <alignment horizontal="center" vertical="center" wrapText="1"/>
    </xf>
    <xf numFmtId="0" fontId="42" fillId="0" borderId="5" xfId="2" applyFont="1" applyFill="1" applyBorder="1" applyAlignment="1">
      <alignment horizontal="left" vertical="center" wrapText="1"/>
    </xf>
    <xf numFmtId="43" fontId="42" fillId="0" borderId="1" xfId="1" applyFont="1" applyFill="1" applyBorder="1" applyAlignment="1">
      <alignment horizontal="right" vertical="center"/>
    </xf>
    <xf numFmtId="168" fontId="42" fillId="0" borderId="1" xfId="1" applyNumberFormat="1" applyFont="1" applyFill="1" applyBorder="1" applyAlignment="1">
      <alignment vertical="center" wrapText="1"/>
    </xf>
    <xf numFmtId="43" fontId="42" fillId="0" borderId="5" xfId="1" applyFont="1" applyFill="1" applyBorder="1" applyAlignment="1">
      <alignment horizontal="left" vertical="center" wrapText="1"/>
    </xf>
    <xf numFmtId="0" fontId="42" fillId="0" borderId="1" xfId="2" applyFont="1" applyFill="1" applyBorder="1" applyAlignment="1">
      <alignment vertical="center" wrapText="1"/>
    </xf>
    <xf numFmtId="43" fontId="42" fillId="0" borderId="1" xfId="1" applyFont="1" applyFill="1" applyBorder="1" applyAlignment="1">
      <alignment vertical="center"/>
    </xf>
    <xf numFmtId="0" fontId="43" fillId="0" borderId="1" xfId="2" applyFont="1" applyFill="1" applyBorder="1" applyAlignment="1">
      <alignment vertical="center" wrapText="1"/>
    </xf>
    <xf numFmtId="43" fontId="43" fillId="0" borderId="1" xfId="1" applyFont="1" applyFill="1" applyBorder="1" applyAlignment="1">
      <alignment vertical="center"/>
    </xf>
    <xf numFmtId="0" fontId="42" fillId="0" borderId="1" xfId="2" applyFont="1" applyFill="1" applyBorder="1" applyAlignment="1">
      <alignment horizontal="left" vertical="center" wrapText="1"/>
    </xf>
    <xf numFmtId="43" fontId="42" fillId="0" borderId="2" xfId="1" applyFont="1" applyFill="1" applyBorder="1" applyAlignment="1">
      <alignment vertical="center"/>
    </xf>
    <xf numFmtId="0" fontId="42" fillId="0" borderId="0" xfId="2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164" fontId="43" fillId="0" borderId="1" xfId="2" applyNumberFormat="1" applyFont="1" applyFill="1" applyBorder="1" applyAlignment="1">
      <alignment vertical="center" wrapText="1"/>
    </xf>
    <xf numFmtId="0" fontId="44" fillId="0" borderId="0" xfId="0" applyFont="1" applyFill="1"/>
    <xf numFmtId="0" fontId="40" fillId="0" borderId="0" xfId="0" applyFont="1" applyFill="1"/>
    <xf numFmtId="0" fontId="44" fillId="0" borderId="0" xfId="0" applyFont="1" applyFill="1" applyAlignment="1">
      <alignment horizontal="right"/>
    </xf>
    <xf numFmtId="0" fontId="45" fillId="0" borderId="0" xfId="0" applyFont="1" applyFill="1" applyAlignment="1">
      <alignment vertical="center"/>
    </xf>
    <xf numFmtId="43" fontId="45" fillId="0" borderId="0" xfId="1" applyFont="1" applyFill="1" applyAlignment="1">
      <alignment vertical="center"/>
    </xf>
    <xf numFmtId="0" fontId="45" fillId="0" borderId="0" xfId="0" applyFont="1" applyFill="1"/>
    <xf numFmtId="0" fontId="50" fillId="0" borderId="0" xfId="0" applyFont="1" applyFill="1" applyAlignment="1">
      <alignment vertical="center"/>
    </xf>
    <xf numFmtId="0" fontId="39" fillId="0" borderId="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43" fontId="48" fillId="0" borderId="0" xfId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5" fillId="0" borderId="0" xfId="0" applyFont="1" applyFill="1" applyAlignment="1"/>
    <xf numFmtId="43" fontId="45" fillId="0" borderId="0" xfId="1" applyFont="1" applyFill="1" applyBorder="1" applyAlignment="1">
      <alignment vertical="center"/>
    </xf>
    <xf numFmtId="0" fontId="0" fillId="0" borderId="0" xfId="0" applyFont="1" applyFill="1"/>
    <xf numFmtId="0" fontId="27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 wrapText="1"/>
    </xf>
    <xf numFmtId="173" fontId="27" fillId="0" borderId="11" xfId="4" applyNumberFormat="1" applyFont="1" applyFill="1" applyBorder="1" applyAlignment="1">
      <alignment horizontal="center" vertical="center"/>
    </xf>
    <xf numFmtId="168" fontId="36" fillId="0" borderId="1" xfId="1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 wrapText="1"/>
    </xf>
    <xf numFmtId="168" fontId="27" fillId="0" borderId="1" xfId="1" applyNumberFormat="1" applyFont="1" applyFill="1" applyBorder="1" applyAlignment="1">
      <alignment horizontal="center" vertical="center"/>
    </xf>
    <xf numFmtId="168" fontId="35" fillId="0" borderId="1" xfId="1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49" fillId="0" borderId="0" xfId="0" applyFont="1" applyFill="1" applyAlignment="1">
      <alignment horizontal="left" vertical="center" wrapText="1"/>
    </xf>
    <xf numFmtId="0" fontId="28" fillId="0" borderId="0" xfId="2" applyFont="1" applyFill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1" fillId="0" borderId="1" xfId="2" applyNumberFormat="1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left" vertical="center" wrapText="1"/>
    </xf>
    <xf numFmtId="0" fontId="51" fillId="0" borderId="1" xfId="2" applyFont="1" applyFill="1" applyBorder="1" applyAlignment="1">
      <alignment horizontal="center" vertical="center" wrapText="1"/>
    </xf>
    <xf numFmtId="43" fontId="51" fillId="0" borderId="1" xfId="1" applyFont="1" applyFill="1" applyBorder="1" applyAlignment="1">
      <alignment horizontal="center" vertical="center"/>
    </xf>
    <xf numFmtId="170" fontId="51" fillId="0" borderId="1" xfId="1" applyNumberFormat="1" applyFont="1" applyFill="1" applyBorder="1" applyAlignment="1"/>
    <xf numFmtId="170" fontId="51" fillId="0" borderId="1" xfId="1" applyNumberFormat="1" applyFont="1" applyFill="1" applyBorder="1" applyAlignment="1">
      <alignment horizontal="center" vertical="center"/>
    </xf>
    <xf numFmtId="2" fontId="49" fillId="0" borderId="1" xfId="0" applyNumberFormat="1" applyFont="1" applyFill="1" applyBorder="1" applyAlignment="1">
      <alignment horizontal="center" vertical="center"/>
    </xf>
    <xf numFmtId="0" fontId="50" fillId="0" borderId="0" xfId="0" applyFont="1" applyFill="1"/>
    <xf numFmtId="165" fontId="51" fillId="0" borderId="1" xfId="1" applyNumberFormat="1" applyFont="1" applyFill="1" applyBorder="1" applyAlignment="1">
      <alignment horizontal="center" vertical="center"/>
    </xf>
    <xf numFmtId="49" fontId="28" fillId="0" borderId="1" xfId="2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left" vertical="center" wrapText="1"/>
    </xf>
    <xf numFmtId="43" fontId="28" fillId="0" borderId="1" xfId="1" applyFont="1" applyFill="1" applyBorder="1" applyAlignment="1">
      <alignment horizontal="center" vertical="center"/>
    </xf>
    <xf numFmtId="165" fontId="28" fillId="0" borderId="1" xfId="1" applyNumberFormat="1" applyFont="1" applyFill="1" applyBorder="1" applyAlignment="1">
      <alignment horizontal="center" vertical="center"/>
    </xf>
    <xf numFmtId="2" fontId="50" fillId="0" borderId="1" xfId="0" applyNumberFormat="1" applyFont="1" applyFill="1" applyBorder="1" applyAlignment="1">
      <alignment horizontal="center" vertical="center"/>
    </xf>
    <xf numFmtId="0" fontId="52" fillId="0" borderId="1" xfId="2" applyFont="1" applyFill="1" applyBorder="1" applyAlignment="1">
      <alignment vertical="center" wrapText="1"/>
    </xf>
    <xf numFmtId="165" fontId="28" fillId="0" borderId="1" xfId="2" applyNumberFormat="1" applyFont="1" applyFill="1" applyBorder="1" applyAlignment="1">
      <alignment horizontal="center" vertical="center"/>
    </xf>
    <xf numFmtId="168" fontId="51" fillId="0" borderId="1" xfId="1" applyNumberFormat="1" applyFont="1" applyFill="1" applyBorder="1" applyAlignment="1">
      <alignment vertical="center"/>
    </xf>
    <xf numFmtId="168" fontId="51" fillId="0" borderId="1" xfId="1" applyNumberFormat="1" applyFont="1" applyFill="1" applyBorder="1" applyAlignment="1">
      <alignment horizontal="center" vertical="center"/>
    </xf>
    <xf numFmtId="0" fontId="28" fillId="0" borderId="1" xfId="1" applyNumberFormat="1" applyFont="1" applyFill="1" applyBorder="1" applyAlignment="1">
      <alignment horizontal="center" vertical="center"/>
    </xf>
    <xf numFmtId="43" fontId="28" fillId="0" borderId="1" xfId="1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vertical="center" wrapText="1"/>
    </xf>
    <xf numFmtId="0" fontId="28" fillId="0" borderId="1" xfId="2" applyFont="1" applyFill="1" applyBorder="1" applyAlignment="1">
      <alignment horizontal="left" wrapText="1"/>
    </xf>
    <xf numFmtId="49" fontId="28" fillId="0" borderId="1" xfId="2" applyNumberFormat="1" applyFont="1" applyFill="1" applyBorder="1" applyAlignment="1">
      <alignment horizontal="center" wrapText="1"/>
    </xf>
    <xf numFmtId="43" fontId="28" fillId="0" borderId="1" xfId="1" applyFont="1" applyFill="1" applyBorder="1" applyAlignment="1">
      <alignment horizontal="center"/>
    </xf>
    <xf numFmtId="165" fontId="28" fillId="0" borderId="1" xfId="1" applyNumberFormat="1" applyFont="1" applyFill="1" applyBorder="1" applyAlignment="1">
      <alignment horizontal="center"/>
    </xf>
    <xf numFmtId="0" fontId="50" fillId="0" borderId="0" xfId="0" applyFont="1" applyFill="1" applyAlignment="1"/>
    <xf numFmtId="0" fontId="49" fillId="0" borderId="1" xfId="0" applyNumberFormat="1" applyFont="1" applyFill="1" applyBorder="1" applyAlignment="1">
      <alignment horizontal="center" vertical="center"/>
    </xf>
    <xf numFmtId="2" fontId="28" fillId="0" borderId="1" xfId="1" applyNumberFormat="1" applyFont="1" applyFill="1" applyBorder="1" applyAlignment="1">
      <alignment horizontal="center" vertical="center"/>
    </xf>
    <xf numFmtId="165" fontId="54" fillId="0" borderId="1" xfId="1" applyNumberFormat="1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vertical="center" wrapText="1"/>
    </xf>
    <xf numFmtId="49" fontId="52" fillId="0" borderId="1" xfId="0" applyNumberFormat="1" applyFont="1" applyFill="1" applyBorder="1" applyAlignment="1">
      <alignment vertical="center" wrapText="1"/>
    </xf>
    <xf numFmtId="0" fontId="51" fillId="0" borderId="1" xfId="2" applyFont="1" applyFill="1" applyBorder="1" applyAlignment="1">
      <alignment vertical="center" wrapText="1"/>
    </xf>
    <xf numFmtId="49" fontId="51" fillId="0" borderId="1" xfId="2" applyNumberFormat="1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left" vertical="center" wrapText="1"/>
    </xf>
    <xf numFmtId="0" fontId="51" fillId="0" borderId="1" xfId="1" applyNumberFormat="1" applyFont="1" applyFill="1" applyBorder="1" applyAlignment="1">
      <alignment horizontal="center" vertical="center"/>
    </xf>
    <xf numFmtId="0" fontId="51" fillId="0" borderId="1" xfId="2" applyFont="1" applyFill="1" applyBorder="1" applyAlignment="1">
      <alignment horizontal="center" vertical="center"/>
    </xf>
    <xf numFmtId="2" fontId="51" fillId="0" borderId="1" xfId="1" applyNumberFormat="1" applyFont="1" applyFill="1" applyBorder="1" applyAlignment="1">
      <alignment horizontal="center" vertical="center"/>
    </xf>
    <xf numFmtId="169" fontId="51" fillId="0" borderId="1" xfId="1" applyNumberFormat="1" applyFont="1" applyFill="1" applyBorder="1" applyAlignment="1">
      <alignment horizontal="center" vertical="center"/>
    </xf>
    <xf numFmtId="49" fontId="53" fillId="0" borderId="1" xfId="2" applyNumberFormat="1" applyFont="1" applyFill="1" applyBorder="1" applyAlignment="1">
      <alignment vertical="center" wrapText="1"/>
    </xf>
    <xf numFmtId="49" fontId="51" fillId="0" borderId="1" xfId="2" applyNumberFormat="1" applyFont="1" applyFill="1" applyBorder="1" applyAlignment="1">
      <alignment vertical="center" wrapText="1"/>
    </xf>
    <xf numFmtId="168" fontId="28" fillId="0" borderId="1" xfId="1" applyNumberFormat="1" applyFont="1" applyFill="1" applyBorder="1" applyAlignment="1">
      <alignment horizontal="center" vertical="center"/>
    </xf>
    <xf numFmtId="49" fontId="28" fillId="0" borderId="1" xfId="2" applyNumberFormat="1" applyFont="1" applyFill="1" applyBorder="1" applyAlignment="1">
      <alignment horizontal="left" vertical="center" wrapText="1"/>
    </xf>
    <xf numFmtId="0" fontId="28" fillId="0" borderId="1" xfId="2" applyFont="1" applyFill="1" applyBorder="1" applyAlignment="1">
      <alignment horizontal="center" vertical="center"/>
    </xf>
    <xf numFmtId="0" fontId="28" fillId="0" borderId="1" xfId="1" applyNumberFormat="1" applyFont="1" applyFill="1" applyBorder="1" applyAlignment="1">
      <alignment horizontal="left" vertical="center"/>
    </xf>
    <xf numFmtId="0" fontId="28" fillId="0" borderId="1" xfId="2" applyNumberFormat="1" applyFont="1" applyFill="1" applyBorder="1" applyAlignment="1">
      <alignment horizontal="center" vertical="center"/>
    </xf>
    <xf numFmtId="175" fontId="51" fillId="0" borderId="1" xfId="1" applyNumberFormat="1" applyFont="1" applyFill="1" applyBorder="1" applyAlignment="1">
      <alignment horizontal="center" vertical="center"/>
    </xf>
    <xf numFmtId="171" fontId="28" fillId="0" borderId="1" xfId="1" applyNumberFormat="1" applyFont="1" applyFill="1" applyBorder="1" applyAlignment="1">
      <alignment horizontal="center" vertical="center"/>
    </xf>
    <xf numFmtId="49" fontId="28" fillId="0" borderId="1" xfId="1" applyNumberFormat="1" applyFont="1" applyFill="1" applyBorder="1" applyAlignment="1">
      <alignment horizontal="center" vertical="center"/>
    </xf>
    <xf numFmtId="171" fontId="28" fillId="0" borderId="1" xfId="1" applyNumberFormat="1" applyFont="1" applyFill="1" applyBorder="1" applyAlignment="1">
      <alignment vertical="center"/>
    </xf>
    <xf numFmtId="174" fontId="28" fillId="0" borderId="1" xfId="2" applyNumberFormat="1" applyFont="1" applyFill="1" applyBorder="1" applyAlignment="1">
      <alignment horizontal="center" vertical="center"/>
    </xf>
    <xf numFmtId="172" fontId="28" fillId="0" borderId="1" xfId="2" applyNumberFormat="1" applyFont="1" applyFill="1" applyBorder="1" applyAlignment="1">
      <alignment horizontal="center" vertical="center"/>
    </xf>
    <xf numFmtId="0" fontId="28" fillId="0" borderId="0" xfId="0" applyFont="1" applyFill="1"/>
    <xf numFmtId="49" fontId="56" fillId="0" borderId="0" xfId="2" applyNumberFormat="1" applyFont="1" applyFill="1" applyAlignment="1">
      <alignment horizontal="center" wrapText="1"/>
    </xf>
    <xf numFmtId="0" fontId="56" fillId="0" borderId="0" xfId="2" applyFont="1" applyFill="1" applyAlignment="1">
      <alignment horizontal="left" wrapText="1"/>
    </xf>
    <xf numFmtId="170" fontId="56" fillId="0" borderId="0" xfId="1" applyNumberFormat="1" applyFont="1" applyFill="1" applyAlignment="1">
      <alignment horizontal="center" wrapText="1"/>
    </xf>
    <xf numFmtId="170" fontId="56" fillId="0" borderId="0" xfId="2" applyNumberFormat="1" applyFont="1" applyFill="1" applyAlignment="1">
      <alignment horizontal="center" wrapText="1"/>
    </xf>
    <xf numFmtId="170" fontId="57" fillId="0" borderId="0" xfId="2" applyNumberFormat="1" applyFont="1" applyFill="1" applyAlignment="1">
      <alignment horizontal="center" wrapText="1"/>
    </xf>
    <xf numFmtId="168" fontId="56" fillId="0" borderId="0" xfId="2" applyNumberFormat="1" applyFont="1" applyFill="1" applyAlignment="1">
      <alignment horizontal="center" wrapText="1"/>
    </xf>
    <xf numFmtId="170" fontId="56" fillId="0" borderId="0" xfId="2" applyNumberFormat="1" applyFont="1" applyFill="1" applyAlignment="1">
      <alignment horizontal="center"/>
    </xf>
    <xf numFmtId="4" fontId="56" fillId="0" borderId="0" xfId="2" applyNumberFormat="1" applyFont="1" applyFill="1" applyAlignment="1">
      <alignment horizontal="center" wrapText="1"/>
    </xf>
    <xf numFmtId="4" fontId="58" fillId="0" borderId="0" xfId="2" applyNumberFormat="1" applyFont="1" applyFill="1" applyAlignment="1">
      <alignment horizontal="center" wrapText="1"/>
    </xf>
  </cellXfs>
  <cellStyles count="7">
    <cellStyle name="Обычный" xfId="0" builtinId="0"/>
    <cellStyle name="Обычный 2" xfId="6"/>
    <cellStyle name="Обычный 2 2 9" xfId="3"/>
    <cellStyle name="Обычный 3 2 6" xfId="2"/>
    <cellStyle name="Обычный 74" xfId="5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FF99"/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3"/>
  <sheetViews>
    <sheetView tabSelected="1" view="pageBreakPreview" topLeftCell="A62" zoomScale="80" zoomScaleNormal="86" zoomScaleSheetLayoutView="80" workbookViewId="0">
      <selection activeCell="A71" sqref="A71:XFD73"/>
    </sheetView>
  </sheetViews>
  <sheetFormatPr defaultRowHeight="18.75" x14ac:dyDescent="0.3"/>
  <cols>
    <col min="1" max="1" width="7.85546875" style="273" customWidth="1"/>
    <col min="2" max="2" width="74.85546875" style="273" customWidth="1"/>
    <col min="3" max="3" width="16.7109375" style="273" customWidth="1"/>
    <col min="4" max="4" width="29" style="273" customWidth="1"/>
    <col min="5" max="5" width="34.7109375" style="274" customWidth="1"/>
    <col min="6" max="6" width="24.85546875" style="274" hidden="1" customWidth="1"/>
    <col min="7" max="7" width="29.5703125" style="273" customWidth="1"/>
    <col min="8" max="8" width="18.28515625" style="276" customWidth="1"/>
    <col min="9" max="9" width="18.42578125" style="277" bestFit="1" customWidth="1"/>
    <col min="10" max="10" width="12.5703125" style="276" customWidth="1"/>
    <col min="11" max="11" width="18.42578125" style="277" bestFit="1" customWidth="1"/>
    <col min="12" max="12" width="9.140625" style="276"/>
    <col min="13" max="13" width="18.42578125" style="277" bestFit="1" customWidth="1"/>
    <col min="14" max="14" width="9.140625" style="276"/>
    <col min="15" max="15" width="11.7109375" style="277" customWidth="1"/>
    <col min="16" max="17" width="11.7109375" style="278" customWidth="1"/>
    <col min="18" max="25" width="9.140625" style="278"/>
    <col min="26" max="16384" width="9.140625" style="273"/>
  </cols>
  <sheetData>
    <row r="1" spans="1:25" ht="23.25" customHeight="1" x14ac:dyDescent="0.3">
      <c r="G1" s="275" t="s">
        <v>401</v>
      </c>
    </row>
    <row r="2" spans="1:25" s="279" customFormat="1" ht="24" customHeight="1" x14ac:dyDescent="0.25">
      <c r="A2" s="296" t="s">
        <v>391</v>
      </c>
      <c r="B2" s="296"/>
      <c r="C2" s="296"/>
      <c r="D2" s="296"/>
      <c r="E2" s="296"/>
      <c r="F2" s="296"/>
      <c r="G2" s="296"/>
      <c r="H2" s="276"/>
      <c r="I2" s="277"/>
      <c r="J2" s="276"/>
      <c r="K2" s="277"/>
      <c r="L2" s="276"/>
      <c r="M2" s="277"/>
      <c r="N2" s="276"/>
      <c r="O2" s="277"/>
      <c r="P2" s="276"/>
      <c r="Q2" s="276"/>
      <c r="R2" s="276"/>
      <c r="S2" s="276"/>
      <c r="T2" s="276"/>
      <c r="U2" s="276"/>
      <c r="V2" s="276"/>
      <c r="W2" s="276"/>
      <c r="X2" s="276"/>
      <c r="Y2" s="276"/>
    </row>
    <row r="3" spans="1:25" s="279" customFormat="1" ht="24" customHeight="1" x14ac:dyDescent="0.25">
      <c r="A3" s="296" t="s">
        <v>392</v>
      </c>
      <c r="B3" s="296"/>
      <c r="C3" s="296"/>
      <c r="D3" s="296"/>
      <c r="E3" s="296"/>
      <c r="F3" s="296"/>
      <c r="G3" s="296"/>
      <c r="H3" s="276"/>
      <c r="I3" s="277"/>
      <c r="J3" s="276"/>
      <c r="K3" s="277"/>
      <c r="L3" s="276"/>
      <c r="M3" s="277"/>
      <c r="N3" s="276"/>
      <c r="O3" s="277"/>
      <c r="P3" s="276"/>
      <c r="Q3" s="276"/>
      <c r="R3" s="276"/>
      <c r="S3" s="276"/>
      <c r="T3" s="276"/>
      <c r="U3" s="276"/>
      <c r="V3" s="276"/>
      <c r="W3" s="276"/>
      <c r="X3" s="276"/>
      <c r="Y3" s="276"/>
    </row>
    <row r="4" spans="1:25" s="279" customFormat="1" ht="24" customHeight="1" x14ac:dyDescent="0.25">
      <c r="A4" s="296" t="s">
        <v>393</v>
      </c>
      <c r="B4" s="296"/>
      <c r="C4" s="296"/>
      <c r="D4" s="296"/>
      <c r="E4" s="296"/>
      <c r="F4" s="296"/>
      <c r="G4" s="296"/>
      <c r="H4" s="276"/>
      <c r="I4" s="277"/>
      <c r="J4" s="276"/>
      <c r="K4" s="277"/>
      <c r="L4" s="276"/>
      <c r="M4" s="277"/>
      <c r="N4" s="276"/>
      <c r="O4" s="277"/>
      <c r="P4" s="276"/>
      <c r="Q4" s="276"/>
      <c r="R4" s="276"/>
      <c r="S4" s="276"/>
      <c r="T4" s="276"/>
      <c r="U4" s="276"/>
      <c r="V4" s="276"/>
      <c r="W4" s="276"/>
      <c r="X4" s="276"/>
      <c r="Y4" s="276"/>
    </row>
    <row r="5" spans="1:25" ht="75" x14ac:dyDescent="0.3">
      <c r="A5" s="270" t="s">
        <v>20</v>
      </c>
      <c r="B5" s="270" t="s">
        <v>300</v>
      </c>
      <c r="C5" s="270" t="s">
        <v>301</v>
      </c>
      <c r="D5" s="270" t="s">
        <v>398</v>
      </c>
      <c r="E5" s="280" t="s">
        <v>399</v>
      </c>
      <c r="F5" s="258" t="s">
        <v>389</v>
      </c>
      <c r="G5" s="270" t="s">
        <v>400</v>
      </c>
    </row>
    <row r="6" spans="1:25" s="281" customFormat="1" ht="16.5" customHeight="1" x14ac:dyDescent="0.25">
      <c r="A6" s="271">
        <v>1</v>
      </c>
      <c r="B6" s="271">
        <v>2</v>
      </c>
      <c r="C6" s="271">
        <v>3</v>
      </c>
      <c r="D6" s="271">
        <v>4</v>
      </c>
      <c r="E6" s="271">
        <v>5</v>
      </c>
      <c r="F6" s="271">
        <v>6</v>
      </c>
      <c r="G6" s="271">
        <v>7</v>
      </c>
      <c r="H6" s="283"/>
      <c r="I6" s="282"/>
      <c r="J6" s="283"/>
      <c r="K6" s="282"/>
      <c r="L6" s="283"/>
      <c r="M6" s="282"/>
      <c r="N6" s="283"/>
      <c r="O6" s="282"/>
      <c r="P6" s="283"/>
      <c r="Q6" s="283"/>
      <c r="R6" s="283"/>
      <c r="S6" s="283"/>
      <c r="T6" s="283"/>
      <c r="U6" s="283"/>
      <c r="V6" s="283"/>
      <c r="W6" s="283"/>
      <c r="X6" s="283"/>
      <c r="Y6" s="283"/>
    </row>
    <row r="7" spans="1:25" s="325" customFormat="1" ht="40.5" x14ac:dyDescent="0.3">
      <c r="A7" s="318" t="s">
        <v>227</v>
      </c>
      <c r="B7" s="319" t="s">
        <v>308</v>
      </c>
      <c r="C7" s="320" t="s">
        <v>228</v>
      </c>
      <c r="D7" s="321">
        <f>D8+D13+D17+D18</f>
        <v>153131.03</v>
      </c>
      <c r="E7" s="322">
        <f>E8+E13+E17+E18</f>
        <v>64479.476999999999</v>
      </c>
      <c r="F7" s="323">
        <f>E7-D7</f>
        <v>-88651.553</v>
      </c>
      <c r="G7" s="324">
        <f>E7/D7*100-100</f>
        <v>-57.892611967672394</v>
      </c>
      <c r="H7" s="276"/>
      <c r="I7" s="277"/>
      <c r="J7" s="276"/>
      <c r="K7" s="277"/>
      <c r="L7" s="276"/>
      <c r="M7" s="277"/>
      <c r="N7" s="276"/>
      <c r="O7" s="277"/>
      <c r="P7" s="278"/>
      <c r="Q7" s="278"/>
      <c r="R7" s="278"/>
      <c r="S7" s="278"/>
      <c r="T7" s="278"/>
      <c r="U7" s="278"/>
      <c r="V7" s="278"/>
      <c r="W7" s="278"/>
      <c r="X7" s="278"/>
      <c r="Y7" s="278"/>
    </row>
    <row r="8" spans="1:25" s="325" customFormat="1" ht="40.5" x14ac:dyDescent="0.3">
      <c r="A8" s="318">
        <v>1</v>
      </c>
      <c r="B8" s="319" t="s">
        <v>309</v>
      </c>
      <c r="C8" s="318" t="s">
        <v>228</v>
      </c>
      <c r="D8" s="321">
        <f>SUM(D9:D12)</f>
        <v>29668.9</v>
      </c>
      <c r="E8" s="326">
        <f>SUM(E9:E12)</f>
        <v>11312.078</v>
      </c>
      <c r="F8" s="323">
        <f>E8-D8</f>
        <v>-18356.822</v>
      </c>
      <c r="G8" s="324">
        <f>E8/D8*100-100</f>
        <v>-61.872270289764707</v>
      </c>
      <c r="H8" s="276"/>
      <c r="I8" s="277"/>
      <c r="J8" s="276"/>
      <c r="K8" s="277"/>
      <c r="L8" s="276"/>
      <c r="M8" s="277"/>
      <c r="N8" s="276"/>
      <c r="O8" s="277"/>
      <c r="P8" s="278"/>
      <c r="Q8" s="278"/>
      <c r="R8" s="278"/>
      <c r="S8" s="278"/>
      <c r="T8" s="278"/>
      <c r="U8" s="278"/>
      <c r="V8" s="278"/>
      <c r="W8" s="278"/>
      <c r="X8" s="278"/>
      <c r="Y8" s="278"/>
    </row>
    <row r="9" spans="1:25" s="325" customFormat="1" ht="32.25" customHeight="1" x14ac:dyDescent="0.3">
      <c r="A9" s="327" t="s">
        <v>229</v>
      </c>
      <c r="B9" s="328" t="s">
        <v>230</v>
      </c>
      <c r="C9" s="327" t="s">
        <v>228</v>
      </c>
      <c r="D9" s="329">
        <v>6147.5</v>
      </c>
      <c r="E9" s="330">
        <f>I9+K9+M9+O9</f>
        <v>1412.4010000000001</v>
      </c>
      <c r="F9" s="330">
        <f>E9-D9</f>
        <v>-4735.0990000000002</v>
      </c>
      <c r="G9" s="331">
        <f>E9/D9*100-100</f>
        <v>-77.024790565270436</v>
      </c>
      <c r="H9" s="259" t="s">
        <v>340</v>
      </c>
      <c r="I9" s="260">
        <v>1232.2170000000001</v>
      </c>
      <c r="J9" s="261" t="s">
        <v>341</v>
      </c>
      <c r="K9" s="262">
        <v>39.021000000000001</v>
      </c>
      <c r="L9" s="263" t="s">
        <v>342</v>
      </c>
      <c r="M9" s="264">
        <f>8.68+128.339</f>
        <v>137.01900000000001</v>
      </c>
      <c r="N9" s="263" t="s">
        <v>384</v>
      </c>
      <c r="O9" s="264">
        <v>4.1440000000000001</v>
      </c>
      <c r="P9" s="265" t="s">
        <v>6</v>
      </c>
      <c r="Q9" s="272">
        <f>I9+K9+M9+O9</f>
        <v>1412.4010000000001</v>
      </c>
      <c r="R9" s="278"/>
      <c r="S9" s="278"/>
      <c r="T9" s="278"/>
      <c r="U9" s="278"/>
      <c r="V9" s="278"/>
      <c r="W9" s="278"/>
      <c r="X9" s="278"/>
      <c r="Y9" s="278"/>
    </row>
    <row r="10" spans="1:25" s="325" customFormat="1" ht="20.25" x14ac:dyDescent="0.3">
      <c r="A10" s="327" t="s">
        <v>231</v>
      </c>
      <c r="B10" s="328" t="s">
        <v>232</v>
      </c>
      <c r="C10" s="327" t="s">
        <v>228</v>
      </c>
      <c r="D10" s="329">
        <v>6461.2</v>
      </c>
      <c r="E10" s="330">
        <f>M10</f>
        <v>3285.0919999999996</v>
      </c>
      <c r="F10" s="330">
        <f t="shared" ref="F10:F18" si="0">E10-D10</f>
        <v>-3176.1080000000002</v>
      </c>
      <c r="G10" s="331">
        <f t="shared" ref="G10:G12" si="1">E10/D10*100-100</f>
        <v>-49.156627251903672</v>
      </c>
      <c r="H10" s="259" t="s">
        <v>352</v>
      </c>
      <c r="I10" s="260">
        <v>3068.6979999999999</v>
      </c>
      <c r="J10" s="261" t="s">
        <v>353</v>
      </c>
      <c r="K10" s="262">
        <v>216.39400000000001</v>
      </c>
      <c r="L10" s="265" t="s">
        <v>6</v>
      </c>
      <c r="M10" s="266">
        <f>I10+K10</f>
        <v>3285.0919999999996</v>
      </c>
      <c r="N10" s="276"/>
      <c r="O10" s="277"/>
      <c r="P10" s="278"/>
      <c r="Q10" s="278"/>
      <c r="R10" s="278"/>
      <c r="S10" s="278"/>
      <c r="T10" s="278"/>
      <c r="U10" s="278"/>
      <c r="V10" s="278"/>
      <c r="W10" s="278"/>
      <c r="X10" s="278"/>
      <c r="Y10" s="278"/>
    </row>
    <row r="11" spans="1:25" s="325" customFormat="1" ht="25.5" x14ac:dyDescent="0.3">
      <c r="A11" s="327" t="s">
        <v>233</v>
      </c>
      <c r="B11" s="328" t="s">
        <v>354</v>
      </c>
      <c r="C11" s="327" t="s">
        <v>228</v>
      </c>
      <c r="D11" s="329">
        <v>1736.3</v>
      </c>
      <c r="E11" s="330">
        <f>M11</f>
        <v>970.28099999999995</v>
      </c>
      <c r="F11" s="330">
        <f t="shared" si="0"/>
        <v>-766.01900000000001</v>
      </c>
      <c r="G11" s="331">
        <f t="shared" si="1"/>
        <v>-44.117894373092206</v>
      </c>
      <c r="H11" s="259" t="s">
        <v>355</v>
      </c>
      <c r="I11" s="260">
        <v>643.37099999999998</v>
      </c>
      <c r="J11" s="261" t="s">
        <v>356</v>
      </c>
      <c r="K11" s="262">
        <v>326.91000000000003</v>
      </c>
      <c r="L11" s="265" t="s">
        <v>6</v>
      </c>
      <c r="M11" s="266">
        <f>I11+K11</f>
        <v>970.28099999999995</v>
      </c>
      <c r="N11" s="276"/>
      <c r="O11" s="277"/>
      <c r="P11" s="278"/>
      <c r="Q11" s="278"/>
      <c r="R11" s="278"/>
      <c r="S11" s="278"/>
      <c r="T11" s="278"/>
      <c r="U11" s="278"/>
      <c r="V11" s="278"/>
      <c r="W11" s="278"/>
      <c r="X11" s="278"/>
      <c r="Y11" s="278"/>
    </row>
    <row r="12" spans="1:25" s="325" customFormat="1" ht="20.25" x14ac:dyDescent="0.3">
      <c r="A12" s="327" t="s">
        <v>234</v>
      </c>
      <c r="B12" s="328" t="s">
        <v>235</v>
      </c>
      <c r="C12" s="327" t="s">
        <v>228</v>
      </c>
      <c r="D12" s="329">
        <v>15323.9</v>
      </c>
      <c r="E12" s="330">
        <v>5644.3040000000001</v>
      </c>
      <c r="F12" s="330">
        <f t="shared" si="0"/>
        <v>-9679.5959999999995</v>
      </c>
      <c r="G12" s="331">
        <f t="shared" si="1"/>
        <v>-63.166661228538423</v>
      </c>
      <c r="H12" s="276"/>
      <c r="I12" s="277"/>
      <c r="J12" s="276"/>
      <c r="K12" s="277"/>
      <c r="L12" s="276"/>
      <c r="M12" s="277"/>
      <c r="N12" s="276"/>
      <c r="O12" s="277"/>
      <c r="P12" s="278"/>
      <c r="Q12" s="278"/>
      <c r="R12" s="278"/>
      <c r="S12" s="278"/>
      <c r="T12" s="278"/>
      <c r="U12" s="278"/>
      <c r="V12" s="278"/>
      <c r="W12" s="278"/>
      <c r="X12" s="278"/>
      <c r="Y12" s="278"/>
    </row>
    <row r="13" spans="1:25" s="325" customFormat="1" ht="20.25" x14ac:dyDescent="0.3">
      <c r="A13" s="318" t="s">
        <v>236</v>
      </c>
      <c r="B13" s="319" t="s">
        <v>310</v>
      </c>
      <c r="C13" s="318" t="s">
        <v>228</v>
      </c>
      <c r="D13" s="321">
        <f>SUM(D14:D16)</f>
        <v>105537.70000000001</v>
      </c>
      <c r="E13" s="326">
        <f>SUM(E14:E16)</f>
        <v>36801.241999999998</v>
      </c>
      <c r="F13" s="326"/>
      <c r="G13" s="324">
        <f>E13/D13*100-100</f>
        <v>-65.129766898463771</v>
      </c>
      <c r="H13" s="276"/>
      <c r="I13" s="277"/>
      <c r="J13" s="276"/>
      <c r="K13" s="277"/>
      <c r="L13" s="276"/>
      <c r="M13" s="277"/>
      <c r="N13" s="276"/>
      <c r="O13" s="277"/>
      <c r="P13" s="278"/>
      <c r="Q13" s="278"/>
      <c r="R13" s="278"/>
      <c r="S13" s="278"/>
      <c r="T13" s="278"/>
      <c r="U13" s="278"/>
      <c r="V13" s="278"/>
      <c r="W13" s="278"/>
      <c r="X13" s="278"/>
      <c r="Y13" s="278"/>
    </row>
    <row r="14" spans="1:25" s="325" customFormat="1" ht="20.25" x14ac:dyDescent="0.3">
      <c r="A14" s="327" t="s">
        <v>237</v>
      </c>
      <c r="B14" s="328" t="s">
        <v>238</v>
      </c>
      <c r="C14" s="327" t="s">
        <v>228</v>
      </c>
      <c r="D14" s="329">
        <v>96030.6</v>
      </c>
      <c r="E14" s="333">
        <v>33597.684000000001</v>
      </c>
      <c r="F14" s="330">
        <f t="shared" si="0"/>
        <v>-62432.916000000005</v>
      </c>
      <c r="G14" s="331">
        <f t="shared" ref="G14:G15" si="2">E14/D14*100-100</f>
        <v>-65.013564426339101</v>
      </c>
      <c r="H14" s="276"/>
      <c r="I14" s="277"/>
      <c r="J14" s="276"/>
      <c r="K14" s="277"/>
      <c r="L14" s="276"/>
      <c r="M14" s="277"/>
      <c r="N14" s="276"/>
      <c r="O14" s="277"/>
      <c r="P14" s="278"/>
      <c r="Q14" s="278"/>
      <c r="R14" s="278"/>
      <c r="S14" s="278"/>
      <c r="T14" s="278"/>
      <c r="U14" s="278"/>
      <c r="V14" s="278"/>
      <c r="W14" s="278"/>
      <c r="X14" s="278"/>
      <c r="Y14" s="278"/>
    </row>
    <row r="15" spans="1:25" s="325" customFormat="1" ht="30.75" customHeight="1" x14ac:dyDescent="0.3">
      <c r="A15" s="327" t="s">
        <v>239</v>
      </c>
      <c r="B15" s="328" t="s">
        <v>240</v>
      </c>
      <c r="C15" s="327" t="s">
        <v>228</v>
      </c>
      <c r="D15" s="329">
        <v>9507.1</v>
      </c>
      <c r="E15" s="333">
        <f>1628.97+1007.857</f>
        <v>2636.8270000000002</v>
      </c>
      <c r="F15" s="330">
        <f t="shared" si="0"/>
        <v>-6870.2730000000001</v>
      </c>
      <c r="G15" s="331">
        <f t="shared" si="2"/>
        <v>-72.264654836911362</v>
      </c>
      <c r="H15" s="259" t="s">
        <v>357</v>
      </c>
      <c r="I15" s="260">
        <v>1628.97</v>
      </c>
      <c r="J15" s="261" t="s">
        <v>358</v>
      </c>
      <c r="K15" s="262">
        <v>1007.857</v>
      </c>
      <c r="L15" s="265" t="s">
        <v>6</v>
      </c>
      <c r="M15" s="266">
        <f>I15+K15</f>
        <v>2636.8270000000002</v>
      </c>
      <c r="N15" s="276"/>
      <c r="O15" s="277"/>
      <c r="P15" s="278"/>
      <c r="Q15" s="278"/>
      <c r="R15" s="278"/>
      <c r="S15" s="278"/>
      <c r="T15" s="278"/>
      <c r="U15" s="278"/>
      <c r="V15" s="278"/>
      <c r="W15" s="278"/>
      <c r="X15" s="278"/>
      <c r="Y15" s="278"/>
    </row>
    <row r="16" spans="1:25" s="325" customFormat="1" ht="38.25" customHeight="1" x14ac:dyDescent="0.3">
      <c r="A16" s="327" t="s">
        <v>241</v>
      </c>
      <c r="B16" s="328" t="s">
        <v>242</v>
      </c>
      <c r="C16" s="327" t="s">
        <v>228</v>
      </c>
      <c r="D16" s="329"/>
      <c r="E16" s="333">
        <v>566.73099999999999</v>
      </c>
      <c r="F16" s="330">
        <f t="shared" si="0"/>
        <v>566.73099999999999</v>
      </c>
      <c r="G16" s="331"/>
      <c r="H16" s="276"/>
      <c r="I16" s="277"/>
      <c r="J16" s="276"/>
      <c r="K16" s="277"/>
      <c r="L16" s="276"/>
      <c r="M16" s="277"/>
      <c r="N16" s="276"/>
      <c r="O16" s="277"/>
      <c r="P16" s="278"/>
      <c r="Q16" s="278"/>
      <c r="R16" s="278"/>
      <c r="S16" s="278"/>
      <c r="T16" s="278"/>
      <c r="U16" s="278"/>
      <c r="V16" s="278"/>
      <c r="W16" s="278"/>
      <c r="X16" s="278"/>
      <c r="Y16" s="278"/>
    </row>
    <row r="17" spans="1:25" s="325" customFormat="1" ht="20.25" x14ac:dyDescent="0.3">
      <c r="A17" s="318">
        <v>3</v>
      </c>
      <c r="B17" s="334" t="s">
        <v>243</v>
      </c>
      <c r="C17" s="335" t="s">
        <v>228</v>
      </c>
      <c r="D17" s="321">
        <v>14093.13</v>
      </c>
      <c r="E17" s="326">
        <v>14372.248</v>
      </c>
      <c r="F17" s="323">
        <f t="shared" si="0"/>
        <v>279.11800000000039</v>
      </c>
      <c r="G17" s="324">
        <f t="shared" ref="G17:G20" si="3">E17/D17*100-100</f>
        <v>1.9805252630182224</v>
      </c>
      <c r="H17" s="276"/>
      <c r="I17" s="277"/>
      <c r="J17" s="276"/>
      <c r="K17" s="277"/>
      <c r="L17" s="276"/>
      <c r="M17" s="277"/>
      <c r="N17" s="276"/>
      <c r="O17" s="277"/>
      <c r="P17" s="278"/>
      <c r="Q17" s="278"/>
      <c r="R17" s="278"/>
      <c r="S17" s="278"/>
      <c r="T17" s="278"/>
      <c r="U17" s="278"/>
      <c r="V17" s="278"/>
      <c r="W17" s="278"/>
      <c r="X17" s="278"/>
      <c r="Y17" s="278"/>
    </row>
    <row r="18" spans="1:25" s="325" customFormat="1" ht="33" customHeight="1" x14ac:dyDescent="0.3">
      <c r="A18" s="318" t="s">
        <v>244</v>
      </c>
      <c r="B18" s="319" t="s">
        <v>314</v>
      </c>
      <c r="C18" s="318" t="s">
        <v>228</v>
      </c>
      <c r="D18" s="321">
        <f>SUM(D19:D29)</f>
        <v>3831.3</v>
      </c>
      <c r="E18" s="326">
        <f>SUM(E19:E29)</f>
        <v>1993.9089999999999</v>
      </c>
      <c r="F18" s="323">
        <f t="shared" si="0"/>
        <v>-1837.3910000000003</v>
      </c>
      <c r="G18" s="324">
        <f t="shared" si="3"/>
        <v>-47.95737739148592</v>
      </c>
      <c r="H18" s="276"/>
      <c r="I18" s="277"/>
      <c r="J18" s="276"/>
      <c r="K18" s="277"/>
      <c r="L18" s="276"/>
      <c r="M18" s="277"/>
      <c r="N18" s="276"/>
      <c r="O18" s="277"/>
      <c r="P18" s="278"/>
      <c r="Q18" s="278"/>
      <c r="R18" s="278"/>
      <c r="S18" s="278"/>
      <c r="T18" s="278"/>
      <c r="U18" s="278"/>
      <c r="V18" s="278"/>
      <c r="W18" s="278"/>
      <c r="X18" s="278"/>
      <c r="Y18" s="278"/>
    </row>
    <row r="19" spans="1:25" s="325" customFormat="1" ht="20.25" x14ac:dyDescent="0.3">
      <c r="A19" s="327" t="s">
        <v>245</v>
      </c>
      <c r="B19" s="328" t="s">
        <v>262</v>
      </c>
      <c r="C19" s="327" t="s">
        <v>228</v>
      </c>
      <c r="D19" s="329">
        <v>194.5</v>
      </c>
      <c r="E19" s="330">
        <v>281.29300000000001</v>
      </c>
      <c r="F19" s="330">
        <f t="shared" ref="F19:F31" si="4">E19-D19</f>
        <v>86.793000000000006</v>
      </c>
      <c r="G19" s="331">
        <f t="shared" si="3"/>
        <v>44.623650385604122</v>
      </c>
      <c r="H19" s="276"/>
      <c r="I19" s="277"/>
      <c r="J19" s="276"/>
      <c r="K19" s="277"/>
      <c r="L19" s="276"/>
      <c r="M19" s="277"/>
      <c r="N19" s="276"/>
      <c r="O19" s="277"/>
      <c r="P19" s="278"/>
      <c r="Q19" s="278"/>
      <c r="R19" s="278"/>
      <c r="S19" s="278"/>
      <c r="T19" s="278"/>
      <c r="U19" s="278"/>
      <c r="V19" s="278"/>
      <c r="W19" s="278"/>
      <c r="X19" s="278"/>
      <c r="Y19" s="278"/>
    </row>
    <row r="20" spans="1:25" s="325" customFormat="1" ht="25.5" x14ac:dyDescent="0.3">
      <c r="A20" s="327" t="s">
        <v>317</v>
      </c>
      <c r="B20" s="328" t="s">
        <v>254</v>
      </c>
      <c r="C20" s="327" t="s">
        <v>228</v>
      </c>
      <c r="D20" s="329">
        <v>437.7</v>
      </c>
      <c r="E20" s="330">
        <f>I20+K20</f>
        <v>53.019999999999996</v>
      </c>
      <c r="F20" s="330">
        <f t="shared" si="4"/>
        <v>-384.68</v>
      </c>
      <c r="G20" s="331">
        <f t="shared" si="3"/>
        <v>-87.886680374685852</v>
      </c>
      <c r="H20" s="259" t="s">
        <v>359</v>
      </c>
      <c r="I20" s="260">
        <v>31.812000000000001</v>
      </c>
      <c r="J20" s="261" t="s">
        <v>360</v>
      </c>
      <c r="K20" s="262">
        <v>21.207999999999998</v>
      </c>
      <c r="L20" s="265" t="s">
        <v>6</v>
      </c>
      <c r="M20" s="266">
        <f>I20+K20</f>
        <v>53.019999999999996</v>
      </c>
      <c r="N20" s="276"/>
      <c r="O20" s="277"/>
      <c r="P20" s="278"/>
      <c r="Q20" s="278"/>
      <c r="R20" s="278"/>
      <c r="S20" s="278"/>
      <c r="T20" s="278"/>
      <c r="U20" s="278"/>
      <c r="V20" s="278"/>
      <c r="W20" s="278"/>
      <c r="X20" s="278"/>
      <c r="Y20" s="278"/>
    </row>
    <row r="21" spans="1:25" s="325" customFormat="1" ht="20.25" x14ac:dyDescent="0.3">
      <c r="A21" s="327" t="s">
        <v>318</v>
      </c>
      <c r="B21" s="328" t="s">
        <v>249</v>
      </c>
      <c r="C21" s="327" t="s">
        <v>228</v>
      </c>
      <c r="D21" s="329">
        <v>492.4</v>
      </c>
      <c r="E21" s="330"/>
      <c r="F21" s="330">
        <f t="shared" si="4"/>
        <v>-492.4</v>
      </c>
      <c r="G21" s="331"/>
      <c r="H21" s="259" t="s">
        <v>345</v>
      </c>
      <c r="I21" s="260"/>
      <c r="J21" s="261" t="s">
        <v>344</v>
      </c>
      <c r="K21" s="262"/>
      <c r="L21" s="263" t="s">
        <v>343</v>
      </c>
      <c r="M21" s="264"/>
      <c r="N21" s="265" t="s">
        <v>6</v>
      </c>
      <c r="O21" s="266">
        <f>I21+K21+M21</f>
        <v>0</v>
      </c>
      <c r="P21" s="278"/>
      <c r="Q21" s="278"/>
      <c r="R21" s="278"/>
      <c r="S21" s="278"/>
      <c r="T21" s="278"/>
      <c r="U21" s="278"/>
      <c r="V21" s="278"/>
      <c r="W21" s="278"/>
      <c r="X21" s="278"/>
      <c r="Y21" s="278"/>
    </row>
    <row r="22" spans="1:25" s="325" customFormat="1" ht="20.25" x14ac:dyDescent="0.3">
      <c r="A22" s="327" t="s">
        <v>319</v>
      </c>
      <c r="B22" s="328" t="s">
        <v>326</v>
      </c>
      <c r="C22" s="327" t="s">
        <v>228</v>
      </c>
      <c r="D22" s="329">
        <v>309.89999999999998</v>
      </c>
      <c r="E22" s="336"/>
      <c r="F22" s="330">
        <f t="shared" si="4"/>
        <v>-309.89999999999998</v>
      </c>
      <c r="G22" s="331"/>
      <c r="H22" s="276"/>
      <c r="I22" s="277"/>
      <c r="J22" s="276"/>
      <c r="K22" s="277"/>
      <c r="L22" s="276"/>
      <c r="M22" s="277"/>
      <c r="N22" s="276"/>
      <c r="O22" s="277"/>
      <c r="P22" s="278"/>
      <c r="Q22" s="278"/>
      <c r="R22" s="278"/>
      <c r="S22" s="278"/>
      <c r="T22" s="278"/>
      <c r="U22" s="278"/>
      <c r="V22" s="278"/>
      <c r="W22" s="278"/>
      <c r="X22" s="278"/>
      <c r="Y22" s="278"/>
    </row>
    <row r="23" spans="1:25" s="325" customFormat="1" ht="20.25" x14ac:dyDescent="0.3">
      <c r="A23" s="327" t="s">
        <v>320</v>
      </c>
      <c r="B23" s="328" t="s">
        <v>327</v>
      </c>
      <c r="C23" s="327" t="s">
        <v>228</v>
      </c>
      <c r="D23" s="329">
        <v>966.6</v>
      </c>
      <c r="E23" s="337">
        <f>I23</f>
        <v>338.59699999999998</v>
      </c>
      <c r="F23" s="330">
        <f t="shared" si="4"/>
        <v>-628.00300000000004</v>
      </c>
      <c r="G23" s="331">
        <f t="shared" ref="G23:G26" si="5">E23/D23*100-100</f>
        <v>-64.97030829712395</v>
      </c>
      <c r="H23" s="267" t="s">
        <v>253</v>
      </c>
      <c r="I23" s="260">
        <v>338.59699999999998</v>
      </c>
      <c r="J23" s="276"/>
      <c r="K23" s="277"/>
      <c r="L23" s="276"/>
      <c r="M23" s="277"/>
      <c r="N23" s="276"/>
      <c r="O23" s="277"/>
      <c r="P23" s="278"/>
      <c r="Q23" s="278"/>
      <c r="R23" s="278"/>
      <c r="S23" s="278"/>
      <c r="T23" s="278"/>
      <c r="U23" s="278"/>
      <c r="V23" s="278"/>
      <c r="W23" s="278"/>
      <c r="X23" s="278"/>
      <c r="Y23" s="278"/>
    </row>
    <row r="24" spans="1:25" s="325" customFormat="1" ht="31.5" customHeight="1" x14ac:dyDescent="0.3">
      <c r="A24" s="327" t="s">
        <v>321</v>
      </c>
      <c r="B24" s="338" t="s">
        <v>330</v>
      </c>
      <c r="C24" s="327" t="s">
        <v>228</v>
      </c>
      <c r="D24" s="329">
        <v>971.7</v>
      </c>
      <c r="E24" s="330">
        <f>I24+K24</f>
        <v>380.16899999999998</v>
      </c>
      <c r="F24" s="330">
        <f t="shared" si="4"/>
        <v>-591.53100000000006</v>
      </c>
      <c r="G24" s="331">
        <f t="shared" si="5"/>
        <v>-60.875887619635691</v>
      </c>
      <c r="H24" s="259" t="s">
        <v>285</v>
      </c>
      <c r="I24" s="260">
        <v>232.74299999999999</v>
      </c>
      <c r="J24" s="263" t="s">
        <v>284</v>
      </c>
      <c r="K24" s="268">
        <v>147.42599999999999</v>
      </c>
      <c r="L24" s="265" t="s">
        <v>6</v>
      </c>
      <c r="M24" s="266">
        <f>I24+K24</f>
        <v>380.16899999999998</v>
      </c>
      <c r="N24" s="276"/>
      <c r="O24" s="277"/>
      <c r="P24" s="278"/>
      <c r="Q24" s="278"/>
      <c r="R24" s="278"/>
      <c r="S24" s="278"/>
      <c r="T24" s="278"/>
      <c r="U24" s="278"/>
      <c r="V24" s="278"/>
      <c r="W24" s="278"/>
      <c r="X24" s="278"/>
      <c r="Y24" s="278"/>
    </row>
    <row r="25" spans="1:25" s="325" customFormat="1" ht="20.25" x14ac:dyDescent="0.3">
      <c r="A25" s="327" t="s">
        <v>322</v>
      </c>
      <c r="B25" s="338" t="s">
        <v>329</v>
      </c>
      <c r="C25" s="327" t="s">
        <v>228</v>
      </c>
      <c r="D25" s="329">
        <v>95</v>
      </c>
      <c r="E25" s="330">
        <f>I25+K25</f>
        <v>67.09</v>
      </c>
      <c r="F25" s="330">
        <f t="shared" si="4"/>
        <v>-27.909999999999997</v>
      </c>
      <c r="G25" s="331">
        <f t="shared" si="5"/>
        <v>-29.378947368421052</v>
      </c>
      <c r="H25" s="267" t="s">
        <v>379</v>
      </c>
      <c r="I25" s="260">
        <v>63.161000000000001</v>
      </c>
      <c r="J25" s="267" t="s">
        <v>380</v>
      </c>
      <c r="K25" s="268">
        <v>3.9289999999999998</v>
      </c>
      <c r="L25" s="265" t="s">
        <v>6</v>
      </c>
      <c r="M25" s="266">
        <f>I25+K25</f>
        <v>67.09</v>
      </c>
      <c r="N25" s="276"/>
      <c r="O25" s="277"/>
      <c r="P25" s="278"/>
      <c r="Q25" s="278"/>
      <c r="R25" s="278"/>
      <c r="S25" s="278"/>
      <c r="T25" s="278"/>
      <c r="U25" s="278"/>
      <c r="V25" s="278"/>
      <c r="W25" s="278"/>
      <c r="X25" s="278"/>
      <c r="Y25" s="278"/>
    </row>
    <row r="26" spans="1:25" s="343" customFormat="1" ht="41.25" customHeight="1" x14ac:dyDescent="0.3">
      <c r="A26" s="327" t="s">
        <v>323</v>
      </c>
      <c r="B26" s="339" t="s">
        <v>328</v>
      </c>
      <c r="C26" s="340" t="s">
        <v>228</v>
      </c>
      <c r="D26" s="341">
        <v>363.5</v>
      </c>
      <c r="E26" s="342">
        <f>I26+K26</f>
        <v>264.45</v>
      </c>
      <c r="F26" s="330">
        <f t="shared" si="4"/>
        <v>-99.050000000000011</v>
      </c>
      <c r="G26" s="331">
        <f t="shared" si="5"/>
        <v>-27.248968363136186</v>
      </c>
      <c r="H26" s="259" t="s">
        <v>346</v>
      </c>
      <c r="I26" s="260">
        <f>197.5</f>
        <v>197.5</v>
      </c>
      <c r="J26" s="261" t="s">
        <v>347</v>
      </c>
      <c r="K26" s="262">
        <v>66.95</v>
      </c>
      <c r="L26" s="265" t="s">
        <v>6</v>
      </c>
      <c r="M26" s="266">
        <f>I26+K26</f>
        <v>264.45</v>
      </c>
      <c r="N26" s="276"/>
      <c r="O26" s="277"/>
      <c r="P26" s="284"/>
      <c r="Q26" s="284"/>
      <c r="R26" s="284"/>
      <c r="S26" s="284"/>
      <c r="T26" s="284"/>
      <c r="U26" s="284"/>
      <c r="V26" s="284"/>
      <c r="W26" s="284"/>
      <c r="X26" s="284"/>
      <c r="Y26" s="284"/>
    </row>
    <row r="27" spans="1:25" s="325" customFormat="1" ht="20.25" hidden="1" x14ac:dyDescent="0.3">
      <c r="A27" s="327" t="s">
        <v>324</v>
      </c>
      <c r="B27" s="338" t="s">
        <v>256</v>
      </c>
      <c r="C27" s="327" t="s">
        <v>228</v>
      </c>
      <c r="D27" s="329" t="s">
        <v>338</v>
      </c>
      <c r="E27" s="330"/>
      <c r="F27" s="330" t="e">
        <f t="shared" si="4"/>
        <v>#VALUE!</v>
      </c>
      <c r="G27" s="344"/>
      <c r="H27" s="276"/>
      <c r="I27" s="277"/>
      <c r="J27" s="276"/>
      <c r="K27" s="277"/>
      <c r="L27" s="276"/>
      <c r="M27" s="277"/>
      <c r="N27" s="276"/>
      <c r="O27" s="277"/>
      <c r="P27" s="278"/>
      <c r="Q27" s="278"/>
      <c r="R27" s="278"/>
      <c r="S27" s="278"/>
      <c r="T27" s="278"/>
      <c r="U27" s="278"/>
      <c r="V27" s="278"/>
      <c r="W27" s="278"/>
      <c r="X27" s="278"/>
      <c r="Y27" s="278"/>
    </row>
    <row r="28" spans="1:25" s="325" customFormat="1" ht="20.25" hidden="1" x14ac:dyDescent="0.3">
      <c r="A28" s="327" t="s">
        <v>331</v>
      </c>
      <c r="B28" s="328" t="s">
        <v>257</v>
      </c>
      <c r="C28" s="327" t="s">
        <v>228</v>
      </c>
      <c r="D28" s="329"/>
      <c r="E28" s="330"/>
      <c r="F28" s="330">
        <f t="shared" si="4"/>
        <v>0</v>
      </c>
      <c r="G28" s="344"/>
      <c r="H28" s="276"/>
      <c r="I28" s="277"/>
      <c r="J28" s="276"/>
      <c r="K28" s="277"/>
      <c r="L28" s="276"/>
      <c r="M28" s="277"/>
      <c r="N28" s="276"/>
      <c r="O28" s="277"/>
      <c r="P28" s="278"/>
      <c r="Q28" s="278"/>
      <c r="R28" s="278"/>
      <c r="S28" s="278"/>
      <c r="T28" s="278"/>
      <c r="U28" s="278"/>
      <c r="V28" s="278"/>
      <c r="W28" s="278"/>
      <c r="X28" s="278"/>
      <c r="Y28" s="278"/>
    </row>
    <row r="29" spans="1:25" s="325" customFormat="1" ht="20.25" x14ac:dyDescent="0.3">
      <c r="A29" s="327" t="s">
        <v>324</v>
      </c>
      <c r="B29" s="328" t="s">
        <v>250</v>
      </c>
      <c r="C29" s="327" t="s">
        <v>228</v>
      </c>
      <c r="D29" s="329"/>
      <c r="E29" s="330">
        <f>'Расшифровка Друг.затрат'!C5</f>
        <v>609.29</v>
      </c>
      <c r="F29" s="330">
        <f t="shared" si="4"/>
        <v>609.29</v>
      </c>
      <c r="G29" s="345"/>
      <c r="H29" s="276"/>
      <c r="I29" s="277"/>
      <c r="J29" s="276"/>
      <c r="K29" s="277"/>
      <c r="L29" s="276"/>
      <c r="M29" s="277"/>
      <c r="N29" s="276"/>
      <c r="O29" s="277"/>
      <c r="P29" s="278"/>
      <c r="Q29" s="278"/>
      <c r="R29" s="278"/>
      <c r="S29" s="278"/>
      <c r="T29" s="278"/>
      <c r="U29" s="278"/>
      <c r="V29" s="278"/>
      <c r="W29" s="278"/>
      <c r="X29" s="278"/>
      <c r="Y29" s="278"/>
    </row>
    <row r="30" spans="1:25" s="325" customFormat="1" ht="20.25" x14ac:dyDescent="0.3">
      <c r="A30" s="318" t="s">
        <v>302</v>
      </c>
      <c r="B30" s="319" t="s">
        <v>312</v>
      </c>
      <c r="C30" s="318" t="s">
        <v>228</v>
      </c>
      <c r="D30" s="321">
        <f>D31</f>
        <v>18672.2</v>
      </c>
      <c r="E30" s="326">
        <f>E31</f>
        <v>6734.9390000000003</v>
      </c>
      <c r="F30" s="323">
        <f t="shared" si="4"/>
        <v>-11937.261</v>
      </c>
      <c r="G30" s="324">
        <f t="shared" ref="G30:G33" si="6">E30/D30*100-100</f>
        <v>-63.930661625303927</v>
      </c>
      <c r="H30" s="276"/>
      <c r="I30" s="277"/>
      <c r="J30" s="276"/>
      <c r="K30" s="277"/>
      <c r="L30" s="276"/>
      <c r="M30" s="277"/>
      <c r="N30" s="276"/>
      <c r="O30" s="277"/>
      <c r="P30" s="278"/>
      <c r="Q30" s="278"/>
      <c r="R30" s="278"/>
      <c r="S30" s="278"/>
      <c r="T30" s="278"/>
      <c r="U30" s="278"/>
      <c r="V30" s="278"/>
      <c r="W30" s="278"/>
      <c r="X30" s="278"/>
      <c r="Y30" s="278"/>
    </row>
    <row r="31" spans="1:25" s="325" customFormat="1" ht="40.5" x14ac:dyDescent="0.3">
      <c r="A31" s="318" t="s">
        <v>159</v>
      </c>
      <c r="B31" s="319" t="s">
        <v>313</v>
      </c>
      <c r="C31" s="318" t="s">
        <v>228</v>
      </c>
      <c r="D31" s="321">
        <f>SUM(D32:D52)</f>
        <v>18672.2</v>
      </c>
      <c r="E31" s="326">
        <f>SUM(E32:E40)</f>
        <v>6734.9390000000003</v>
      </c>
      <c r="F31" s="323">
        <f t="shared" si="4"/>
        <v>-11937.261</v>
      </c>
      <c r="G31" s="324">
        <f t="shared" si="6"/>
        <v>-63.930661625303927</v>
      </c>
      <c r="H31" s="276"/>
      <c r="I31" s="277"/>
      <c r="J31" s="276"/>
      <c r="K31" s="277"/>
      <c r="L31" s="276"/>
      <c r="M31" s="277"/>
      <c r="N31" s="276"/>
      <c r="O31" s="277"/>
      <c r="P31" s="278"/>
      <c r="Q31" s="278"/>
      <c r="R31" s="278"/>
      <c r="S31" s="278"/>
      <c r="T31" s="278"/>
      <c r="U31" s="278"/>
      <c r="V31" s="278"/>
      <c r="W31" s="278"/>
      <c r="X31" s="278"/>
      <c r="Y31" s="278"/>
    </row>
    <row r="32" spans="1:25" s="325" customFormat="1" ht="20.25" x14ac:dyDescent="0.3">
      <c r="A32" s="327" t="s">
        <v>246</v>
      </c>
      <c r="B32" s="328" t="s">
        <v>258</v>
      </c>
      <c r="C32" s="327" t="s">
        <v>228</v>
      </c>
      <c r="D32" s="329">
        <v>15910.4</v>
      </c>
      <c r="E32" s="346">
        <v>3807.0790000000002</v>
      </c>
      <c r="F32" s="330">
        <f t="shared" ref="F32:F39" si="7">E32-D32</f>
        <v>-12103.321</v>
      </c>
      <c r="G32" s="331">
        <f t="shared" si="6"/>
        <v>-76.071758095333877</v>
      </c>
      <c r="H32" s="276"/>
      <c r="I32" s="277"/>
      <c r="J32" s="276"/>
      <c r="K32" s="277"/>
      <c r="L32" s="276"/>
      <c r="M32" s="277"/>
      <c r="N32" s="276"/>
      <c r="O32" s="277"/>
      <c r="P32" s="278"/>
      <c r="Q32" s="278"/>
      <c r="R32" s="278"/>
      <c r="S32" s="278"/>
      <c r="T32" s="278"/>
      <c r="U32" s="278"/>
      <c r="V32" s="278"/>
      <c r="W32" s="278"/>
      <c r="X32" s="278"/>
      <c r="Y32" s="278"/>
    </row>
    <row r="33" spans="1:25" s="325" customFormat="1" ht="20.25" x14ac:dyDescent="0.3">
      <c r="A33" s="327" t="s">
        <v>247</v>
      </c>
      <c r="B33" s="328" t="s">
        <v>240</v>
      </c>
      <c r="C33" s="327" t="s">
        <v>228</v>
      </c>
      <c r="D33" s="329">
        <v>1575.1</v>
      </c>
      <c r="E33" s="346">
        <f>225.171+110.494</f>
        <v>335.66499999999996</v>
      </c>
      <c r="F33" s="330">
        <f t="shared" si="7"/>
        <v>-1239.4349999999999</v>
      </c>
      <c r="G33" s="331">
        <f t="shared" si="6"/>
        <v>-78.689289568916251</v>
      </c>
      <c r="H33" s="276"/>
      <c r="I33" s="277"/>
      <c r="J33" s="276"/>
      <c r="K33" s="277"/>
      <c r="L33" s="276"/>
      <c r="M33" s="277"/>
      <c r="N33" s="276"/>
      <c r="O33" s="277"/>
      <c r="P33" s="278"/>
      <c r="Q33" s="278"/>
      <c r="R33" s="278"/>
      <c r="S33" s="278"/>
      <c r="T33" s="278"/>
      <c r="U33" s="278"/>
      <c r="V33" s="278"/>
      <c r="W33" s="278"/>
      <c r="X33" s="278"/>
      <c r="Y33" s="278"/>
    </row>
    <row r="34" spans="1:25" s="325" customFormat="1" ht="20.25" x14ac:dyDescent="0.3">
      <c r="A34" s="327" t="s">
        <v>248</v>
      </c>
      <c r="B34" s="328" t="s">
        <v>242</v>
      </c>
      <c r="C34" s="327" t="s">
        <v>228</v>
      </c>
      <c r="D34" s="329"/>
      <c r="E34" s="346">
        <v>67.361999999999995</v>
      </c>
      <c r="F34" s="330">
        <f t="shared" si="7"/>
        <v>67.361999999999995</v>
      </c>
      <c r="G34" s="331"/>
      <c r="H34" s="276"/>
      <c r="I34" s="277"/>
      <c r="J34" s="276"/>
      <c r="K34" s="277"/>
      <c r="L34" s="276"/>
      <c r="M34" s="277"/>
      <c r="N34" s="276"/>
      <c r="O34" s="277"/>
      <c r="P34" s="278"/>
      <c r="Q34" s="278"/>
      <c r="R34" s="278"/>
      <c r="S34" s="278"/>
      <c r="T34" s="278"/>
      <c r="U34" s="278"/>
      <c r="V34" s="278"/>
      <c r="W34" s="278"/>
      <c r="X34" s="278"/>
      <c r="Y34" s="278"/>
    </row>
    <row r="35" spans="1:25" s="325" customFormat="1" ht="20.25" x14ac:dyDescent="0.3">
      <c r="A35" s="327" t="s">
        <v>332</v>
      </c>
      <c r="B35" s="328" t="s">
        <v>243</v>
      </c>
      <c r="C35" s="327" t="s">
        <v>228</v>
      </c>
      <c r="D35" s="329">
        <v>161</v>
      </c>
      <c r="E35" s="330">
        <v>392.23200000000003</v>
      </c>
      <c r="F35" s="330">
        <f t="shared" si="7"/>
        <v>231.23200000000003</v>
      </c>
      <c r="G35" s="331">
        <f t="shared" ref="G35:G39" si="8">E35/D35*100-100</f>
        <v>143.62236024844722</v>
      </c>
      <c r="H35" s="276"/>
      <c r="I35" s="277"/>
      <c r="J35" s="276"/>
      <c r="K35" s="277"/>
      <c r="L35" s="276"/>
      <c r="M35" s="277"/>
      <c r="N35" s="276"/>
      <c r="O35" s="277"/>
      <c r="P35" s="278"/>
      <c r="Q35" s="278"/>
      <c r="R35" s="278"/>
      <c r="S35" s="278"/>
      <c r="T35" s="278"/>
      <c r="U35" s="278"/>
      <c r="V35" s="278"/>
      <c r="W35" s="278"/>
      <c r="X35" s="278"/>
      <c r="Y35" s="278"/>
    </row>
    <row r="36" spans="1:25" s="325" customFormat="1" ht="24.75" customHeight="1" x14ac:dyDescent="0.3">
      <c r="A36" s="327" t="s">
        <v>333</v>
      </c>
      <c r="B36" s="328" t="s">
        <v>374</v>
      </c>
      <c r="C36" s="327" t="s">
        <v>228</v>
      </c>
      <c r="D36" s="329">
        <v>22.9</v>
      </c>
      <c r="E36" s="330">
        <v>3.3929999999999998</v>
      </c>
      <c r="F36" s="330">
        <f t="shared" si="7"/>
        <v>-19.506999999999998</v>
      </c>
      <c r="G36" s="331">
        <f t="shared" si="8"/>
        <v>-85.183406113537117</v>
      </c>
      <c r="H36" s="259" t="s">
        <v>375</v>
      </c>
      <c r="I36" s="260"/>
      <c r="J36" s="259" t="s">
        <v>387</v>
      </c>
      <c r="K36" s="260">
        <v>3.39</v>
      </c>
      <c r="L36" s="276"/>
      <c r="M36" s="277"/>
      <c r="N36" s="276"/>
      <c r="O36" s="277"/>
      <c r="P36" s="278"/>
      <c r="Q36" s="278"/>
      <c r="R36" s="278"/>
      <c r="S36" s="278"/>
      <c r="T36" s="278"/>
      <c r="U36" s="278"/>
      <c r="V36" s="278"/>
      <c r="W36" s="278"/>
      <c r="X36" s="278"/>
      <c r="Y36" s="278"/>
    </row>
    <row r="37" spans="1:25" s="325" customFormat="1" ht="20.25" x14ac:dyDescent="0.3">
      <c r="A37" s="327" t="s">
        <v>334</v>
      </c>
      <c r="B37" s="328" t="s">
        <v>259</v>
      </c>
      <c r="C37" s="327" t="s">
        <v>228</v>
      </c>
      <c r="D37" s="329">
        <v>104.2</v>
      </c>
      <c r="E37" s="330">
        <f>100.211+2.196</f>
        <v>102.407</v>
      </c>
      <c r="F37" s="330">
        <f t="shared" si="7"/>
        <v>-1.7930000000000064</v>
      </c>
      <c r="G37" s="331">
        <f t="shared" si="8"/>
        <v>-1.720729366602697</v>
      </c>
      <c r="H37" s="276"/>
      <c r="I37" s="277"/>
      <c r="J37" s="276"/>
      <c r="K37" s="277"/>
      <c r="L37" s="276"/>
      <c r="M37" s="277"/>
      <c r="N37" s="276"/>
      <c r="O37" s="277"/>
      <c r="P37" s="278"/>
      <c r="Q37" s="278"/>
      <c r="R37" s="278"/>
      <c r="S37" s="278"/>
      <c r="T37" s="278"/>
      <c r="U37" s="278"/>
      <c r="V37" s="278"/>
      <c r="W37" s="278"/>
      <c r="X37" s="278"/>
      <c r="Y37" s="278"/>
    </row>
    <row r="38" spans="1:25" s="325" customFormat="1" ht="25.5" x14ac:dyDescent="0.3">
      <c r="A38" s="327" t="s">
        <v>335</v>
      </c>
      <c r="B38" s="328" t="s">
        <v>252</v>
      </c>
      <c r="C38" s="327" t="s">
        <v>228</v>
      </c>
      <c r="D38" s="329">
        <v>829.1</v>
      </c>
      <c r="E38" s="330">
        <f>I38+K38+M38</f>
        <v>1403.932</v>
      </c>
      <c r="F38" s="330">
        <f t="shared" si="7"/>
        <v>574.83199999999999</v>
      </c>
      <c r="G38" s="331">
        <f t="shared" si="8"/>
        <v>69.332046797732488</v>
      </c>
      <c r="H38" s="259" t="s">
        <v>376</v>
      </c>
      <c r="I38" s="260">
        <v>317.3</v>
      </c>
      <c r="J38" s="259" t="s">
        <v>377</v>
      </c>
      <c r="K38" s="260">
        <v>1086.6320000000001</v>
      </c>
      <c r="L38" s="259" t="s">
        <v>378</v>
      </c>
      <c r="M38" s="260"/>
      <c r="N38" s="265" t="s">
        <v>6</v>
      </c>
      <c r="O38" s="266">
        <f>I38+K38+M38</f>
        <v>1403.932</v>
      </c>
      <c r="P38" s="278"/>
      <c r="Q38" s="278"/>
      <c r="R38" s="278"/>
      <c r="S38" s="278"/>
      <c r="T38" s="278"/>
      <c r="U38" s="278"/>
      <c r="V38" s="278"/>
      <c r="W38" s="278"/>
      <c r="X38" s="278"/>
      <c r="Y38" s="278"/>
    </row>
    <row r="39" spans="1:25" s="325" customFormat="1" ht="49.5" customHeight="1" x14ac:dyDescent="0.3">
      <c r="A39" s="327" t="s">
        <v>336</v>
      </c>
      <c r="B39" s="328" t="s">
        <v>325</v>
      </c>
      <c r="C39" s="327" t="s">
        <v>228</v>
      </c>
      <c r="D39" s="329">
        <v>69.5</v>
      </c>
      <c r="E39" s="330">
        <v>2.4</v>
      </c>
      <c r="F39" s="330">
        <f t="shared" si="7"/>
        <v>-67.099999999999994</v>
      </c>
      <c r="G39" s="331">
        <f t="shared" si="8"/>
        <v>-96.546762589928051</v>
      </c>
      <c r="H39" s="259" t="s">
        <v>351</v>
      </c>
      <c r="I39" s="260">
        <v>2.4</v>
      </c>
      <c r="J39" s="259" t="s">
        <v>361</v>
      </c>
      <c r="K39" s="260"/>
      <c r="L39" s="259" t="s">
        <v>362</v>
      </c>
      <c r="M39" s="260"/>
      <c r="N39" s="265" t="s">
        <v>6</v>
      </c>
      <c r="O39" s="266">
        <f>I39+K39+M39</f>
        <v>2.4</v>
      </c>
      <c r="P39" s="278"/>
      <c r="Q39" s="278"/>
      <c r="R39" s="278"/>
      <c r="S39" s="278"/>
      <c r="T39" s="278"/>
      <c r="U39" s="278"/>
      <c r="V39" s="278"/>
      <c r="W39" s="278"/>
      <c r="X39" s="278"/>
      <c r="Y39" s="278"/>
    </row>
    <row r="40" spans="1:25" s="325" customFormat="1" ht="20.25" x14ac:dyDescent="0.3">
      <c r="A40" s="318" t="s">
        <v>27</v>
      </c>
      <c r="B40" s="319" t="s">
        <v>311</v>
      </c>
      <c r="C40" s="318" t="s">
        <v>228</v>
      </c>
      <c r="D40" s="321"/>
      <c r="E40" s="335">
        <f>SUM(E41:E53)</f>
        <v>620.46900000000005</v>
      </c>
      <c r="F40" s="323">
        <f>E40-D40</f>
        <v>620.46900000000005</v>
      </c>
      <c r="G40" s="324"/>
      <c r="H40" s="276"/>
      <c r="I40" s="277"/>
      <c r="J40" s="276"/>
      <c r="K40" s="277"/>
      <c r="L40" s="276"/>
      <c r="M40" s="277"/>
      <c r="N40" s="276"/>
      <c r="O40" s="277"/>
      <c r="P40" s="278"/>
      <c r="Q40" s="278"/>
      <c r="R40" s="278"/>
      <c r="S40" s="278"/>
      <c r="T40" s="278"/>
      <c r="U40" s="278"/>
      <c r="V40" s="278"/>
      <c r="W40" s="278"/>
      <c r="X40" s="278"/>
      <c r="Y40" s="278"/>
    </row>
    <row r="41" spans="1:25" s="325" customFormat="1" ht="44.25" customHeight="1" x14ac:dyDescent="0.3">
      <c r="A41" s="327" t="s">
        <v>251</v>
      </c>
      <c r="B41" s="328" t="s">
        <v>260</v>
      </c>
      <c r="C41" s="327" t="s">
        <v>228</v>
      </c>
      <c r="D41" s="329"/>
      <c r="E41" s="330">
        <f>'Расшифровка Друг.затрат'!C12</f>
        <v>0</v>
      </c>
      <c r="F41" s="330">
        <f t="shared" ref="F41:F57" si="9">E41-D41</f>
        <v>0</v>
      </c>
      <c r="G41" s="331"/>
      <c r="H41" s="259" t="s">
        <v>348</v>
      </c>
      <c r="I41" s="260"/>
      <c r="J41" s="269"/>
      <c r="K41" s="285"/>
      <c r="L41" s="276"/>
      <c r="M41" s="277"/>
      <c r="N41" s="276"/>
      <c r="O41" s="277"/>
      <c r="P41" s="278"/>
      <c r="Q41" s="278"/>
      <c r="R41" s="278"/>
      <c r="S41" s="278"/>
      <c r="T41" s="278"/>
      <c r="U41" s="278"/>
      <c r="V41" s="278"/>
      <c r="W41" s="278"/>
      <c r="X41" s="278"/>
      <c r="Y41" s="278"/>
    </row>
    <row r="42" spans="1:25" s="325" customFormat="1" ht="20.25" x14ac:dyDescent="0.3">
      <c r="A42" s="327" t="s">
        <v>363</v>
      </c>
      <c r="B42" s="328" t="s">
        <v>261</v>
      </c>
      <c r="C42" s="327" t="s">
        <v>228</v>
      </c>
      <c r="D42" s="329"/>
      <c r="E42" s="330">
        <f>'Расшифровка Друг.затрат'!C13</f>
        <v>237.43899999999999</v>
      </c>
      <c r="F42" s="330">
        <f t="shared" si="9"/>
        <v>237.43899999999999</v>
      </c>
      <c r="G42" s="331"/>
      <c r="H42" s="276"/>
      <c r="I42" s="277"/>
      <c r="J42" s="276"/>
      <c r="K42" s="277"/>
      <c r="L42" s="276"/>
      <c r="M42" s="277"/>
      <c r="N42" s="276"/>
      <c r="O42" s="277"/>
      <c r="P42" s="278"/>
      <c r="Q42" s="278"/>
      <c r="R42" s="278"/>
      <c r="S42" s="278"/>
      <c r="T42" s="278"/>
      <c r="U42" s="278"/>
      <c r="V42" s="278"/>
      <c r="W42" s="278"/>
      <c r="X42" s="278"/>
      <c r="Y42" s="278"/>
    </row>
    <row r="43" spans="1:25" s="325" customFormat="1" ht="20.25" x14ac:dyDescent="0.3">
      <c r="A43" s="327" t="s">
        <v>364</v>
      </c>
      <c r="B43" s="347" t="s">
        <v>262</v>
      </c>
      <c r="C43" s="327" t="s">
        <v>228</v>
      </c>
      <c r="D43" s="329"/>
      <c r="E43" s="330">
        <f>'Расшифровка Друг.затрат'!C14</f>
        <v>151.36600000000001</v>
      </c>
      <c r="F43" s="330">
        <f t="shared" si="9"/>
        <v>151.36600000000001</v>
      </c>
      <c r="G43" s="331"/>
      <c r="H43" s="276"/>
      <c r="I43" s="277"/>
      <c r="J43" s="276"/>
      <c r="K43" s="277"/>
      <c r="L43" s="276"/>
      <c r="M43" s="277"/>
      <c r="N43" s="276"/>
      <c r="O43" s="277"/>
      <c r="P43" s="278"/>
      <c r="Q43" s="278"/>
      <c r="R43" s="278"/>
      <c r="S43" s="278"/>
      <c r="T43" s="278"/>
      <c r="U43" s="278"/>
      <c r="V43" s="278"/>
      <c r="W43" s="278"/>
      <c r="X43" s="278"/>
      <c r="Y43" s="278"/>
    </row>
    <row r="44" spans="1:25" s="325" customFormat="1" ht="20.25" x14ac:dyDescent="0.3">
      <c r="A44" s="327" t="s">
        <v>365</v>
      </c>
      <c r="B44" s="348" t="s">
        <v>289</v>
      </c>
      <c r="C44" s="327" t="s">
        <v>228</v>
      </c>
      <c r="D44" s="329"/>
      <c r="E44" s="330">
        <f>'Расшифровка Друг.затрат'!C15</f>
        <v>15.613999999999999</v>
      </c>
      <c r="F44" s="330">
        <f t="shared" si="9"/>
        <v>15.613999999999999</v>
      </c>
      <c r="G44" s="331"/>
      <c r="H44" s="276"/>
      <c r="I44" s="277"/>
      <c r="J44" s="276"/>
      <c r="K44" s="277"/>
      <c r="L44" s="276"/>
      <c r="M44" s="277"/>
      <c r="N44" s="276"/>
      <c r="O44" s="277"/>
      <c r="P44" s="278"/>
      <c r="Q44" s="278"/>
      <c r="R44" s="278"/>
      <c r="S44" s="278"/>
      <c r="T44" s="278"/>
      <c r="U44" s="278"/>
      <c r="V44" s="278"/>
      <c r="W44" s="278"/>
      <c r="X44" s="278"/>
      <c r="Y44" s="278"/>
    </row>
    <row r="45" spans="1:25" s="325" customFormat="1" ht="20.25" x14ac:dyDescent="0.3">
      <c r="A45" s="327" t="s">
        <v>366</v>
      </c>
      <c r="B45" s="348" t="s">
        <v>263</v>
      </c>
      <c r="C45" s="327" t="s">
        <v>228</v>
      </c>
      <c r="D45" s="329"/>
      <c r="E45" s="330">
        <f>'Расшифровка Друг.затрат'!C16</f>
        <v>0</v>
      </c>
      <c r="F45" s="330">
        <f t="shared" si="9"/>
        <v>0</v>
      </c>
      <c r="G45" s="331"/>
      <c r="H45" s="276"/>
      <c r="I45" s="277"/>
      <c r="J45" s="276"/>
      <c r="K45" s="277"/>
      <c r="L45" s="276"/>
      <c r="M45" s="277"/>
      <c r="N45" s="276"/>
      <c r="O45" s="277"/>
      <c r="P45" s="278"/>
      <c r="Q45" s="278"/>
      <c r="R45" s="278"/>
      <c r="S45" s="278"/>
      <c r="T45" s="278"/>
      <c r="U45" s="278"/>
      <c r="V45" s="278"/>
      <c r="W45" s="278"/>
      <c r="X45" s="278"/>
      <c r="Y45" s="278"/>
    </row>
    <row r="46" spans="1:25" s="325" customFormat="1" ht="20.25" x14ac:dyDescent="0.3">
      <c r="A46" s="327" t="s">
        <v>367</v>
      </c>
      <c r="B46" s="348" t="s">
        <v>264</v>
      </c>
      <c r="C46" s="327" t="s">
        <v>228</v>
      </c>
      <c r="D46" s="329"/>
      <c r="E46" s="330">
        <f>'Расшифровка Друг.затрат'!C17</f>
        <v>0.38600000000000001</v>
      </c>
      <c r="F46" s="330">
        <f t="shared" si="9"/>
        <v>0.38600000000000001</v>
      </c>
      <c r="G46" s="331"/>
      <c r="H46" s="276"/>
      <c r="I46" s="277"/>
      <c r="J46" s="276"/>
      <c r="K46" s="277"/>
      <c r="L46" s="276"/>
      <c r="M46" s="277"/>
      <c r="N46" s="276"/>
      <c r="O46" s="277"/>
      <c r="P46" s="278"/>
      <c r="Q46" s="278"/>
      <c r="R46" s="278"/>
      <c r="S46" s="278"/>
      <c r="T46" s="278"/>
      <c r="U46" s="278"/>
      <c r="V46" s="278"/>
      <c r="W46" s="278"/>
      <c r="X46" s="278"/>
      <c r="Y46" s="278"/>
    </row>
    <row r="47" spans="1:25" s="325" customFormat="1" ht="40.5" x14ac:dyDescent="0.3">
      <c r="A47" s="327" t="s">
        <v>368</v>
      </c>
      <c r="B47" s="348" t="s">
        <v>292</v>
      </c>
      <c r="C47" s="327" t="s">
        <v>228</v>
      </c>
      <c r="D47" s="329"/>
      <c r="E47" s="330">
        <f>'Расшифровка Друг.затрат'!C18</f>
        <v>210</v>
      </c>
      <c r="F47" s="330">
        <f t="shared" si="9"/>
        <v>210</v>
      </c>
      <c r="G47" s="331"/>
      <c r="H47" s="276"/>
      <c r="I47" s="277"/>
      <c r="J47" s="276"/>
      <c r="K47" s="277"/>
      <c r="L47" s="276"/>
      <c r="M47" s="277"/>
      <c r="N47" s="276"/>
      <c r="O47" s="277"/>
      <c r="P47" s="278"/>
      <c r="Q47" s="278"/>
      <c r="R47" s="278"/>
      <c r="S47" s="278"/>
      <c r="T47" s="278"/>
      <c r="U47" s="278"/>
      <c r="V47" s="278"/>
      <c r="W47" s="278"/>
      <c r="X47" s="278"/>
      <c r="Y47" s="278"/>
    </row>
    <row r="48" spans="1:25" s="325" customFormat="1" ht="20.25" x14ac:dyDescent="0.3">
      <c r="A48" s="327" t="s">
        <v>369</v>
      </c>
      <c r="B48" s="348" t="s">
        <v>293</v>
      </c>
      <c r="C48" s="327" t="s">
        <v>228</v>
      </c>
      <c r="D48" s="329"/>
      <c r="E48" s="330">
        <f>'Расшифровка Друг.затрат'!C19</f>
        <v>0</v>
      </c>
      <c r="F48" s="330">
        <f t="shared" si="9"/>
        <v>0</v>
      </c>
      <c r="G48" s="331"/>
      <c r="H48" s="276"/>
      <c r="I48" s="277"/>
      <c r="J48" s="276"/>
      <c r="K48" s="277"/>
      <c r="L48" s="276"/>
      <c r="M48" s="277"/>
      <c r="N48" s="276"/>
      <c r="O48" s="277"/>
      <c r="P48" s="278"/>
      <c r="Q48" s="278"/>
      <c r="R48" s="278"/>
      <c r="S48" s="278"/>
      <c r="T48" s="278"/>
      <c r="U48" s="278"/>
      <c r="V48" s="278"/>
      <c r="W48" s="278"/>
      <c r="X48" s="278"/>
      <c r="Y48" s="278"/>
    </row>
    <row r="49" spans="1:25" s="325" customFormat="1" ht="20.25" x14ac:dyDescent="0.3">
      <c r="A49" s="327" t="s">
        <v>370</v>
      </c>
      <c r="B49" s="348" t="s">
        <v>294</v>
      </c>
      <c r="C49" s="327" t="s">
        <v>228</v>
      </c>
      <c r="D49" s="329"/>
      <c r="E49" s="330">
        <f>'Расшифровка Друг.затрат'!C20</f>
        <v>0</v>
      </c>
      <c r="F49" s="330">
        <f t="shared" si="9"/>
        <v>0</v>
      </c>
      <c r="G49" s="331"/>
      <c r="H49" s="276"/>
      <c r="I49" s="277"/>
      <c r="J49" s="276"/>
      <c r="K49" s="277"/>
      <c r="L49" s="276"/>
      <c r="M49" s="277"/>
      <c r="N49" s="276"/>
      <c r="O49" s="277"/>
      <c r="P49" s="278"/>
      <c r="Q49" s="278"/>
      <c r="R49" s="278"/>
      <c r="S49" s="278"/>
      <c r="T49" s="278"/>
      <c r="U49" s="278"/>
      <c r="V49" s="278"/>
      <c r="W49" s="278"/>
      <c r="X49" s="278"/>
      <c r="Y49" s="278"/>
    </row>
    <row r="50" spans="1:25" s="325" customFormat="1" ht="20.25" x14ac:dyDescent="0.3">
      <c r="A50" s="327" t="s">
        <v>371</v>
      </c>
      <c r="B50" s="348" t="s">
        <v>295</v>
      </c>
      <c r="C50" s="327" t="s">
        <v>228</v>
      </c>
      <c r="D50" s="329"/>
      <c r="E50" s="330">
        <f>'Расшифровка Друг.затрат'!C21</f>
        <v>0</v>
      </c>
      <c r="F50" s="330">
        <f t="shared" si="9"/>
        <v>0</v>
      </c>
      <c r="G50" s="331"/>
      <c r="H50" s="276"/>
      <c r="I50" s="277"/>
      <c r="J50" s="276"/>
      <c r="K50" s="277"/>
      <c r="L50" s="276"/>
      <c r="M50" s="277"/>
      <c r="N50" s="276"/>
      <c r="O50" s="277"/>
      <c r="P50" s="278"/>
      <c r="Q50" s="278"/>
      <c r="R50" s="278"/>
      <c r="S50" s="278"/>
      <c r="T50" s="278"/>
      <c r="U50" s="278"/>
      <c r="V50" s="278"/>
      <c r="W50" s="278"/>
      <c r="X50" s="278"/>
      <c r="Y50" s="278"/>
    </row>
    <row r="51" spans="1:25" s="325" customFormat="1" ht="40.5" x14ac:dyDescent="0.3">
      <c r="A51" s="327" t="s">
        <v>372</v>
      </c>
      <c r="B51" s="348" t="s">
        <v>296</v>
      </c>
      <c r="C51" s="327" t="s">
        <v>228</v>
      </c>
      <c r="D51" s="329"/>
      <c r="E51" s="330">
        <f>'Расшифровка Друг.затрат'!C22</f>
        <v>0</v>
      </c>
      <c r="F51" s="330">
        <f t="shared" si="9"/>
        <v>0</v>
      </c>
      <c r="G51" s="331"/>
      <c r="H51" s="276"/>
      <c r="I51" s="277"/>
      <c r="J51" s="276"/>
      <c r="K51" s="277"/>
      <c r="L51" s="276"/>
      <c r="M51" s="277"/>
      <c r="N51" s="276"/>
      <c r="O51" s="277"/>
      <c r="P51" s="278"/>
      <c r="Q51" s="278"/>
      <c r="R51" s="278"/>
      <c r="S51" s="278"/>
      <c r="T51" s="278"/>
      <c r="U51" s="278"/>
      <c r="V51" s="278"/>
      <c r="W51" s="278"/>
      <c r="X51" s="278"/>
      <c r="Y51" s="278"/>
    </row>
    <row r="52" spans="1:25" s="325" customFormat="1" ht="31.5" customHeight="1" x14ac:dyDescent="0.3">
      <c r="A52" s="327" t="s">
        <v>373</v>
      </c>
      <c r="B52" s="332" t="s">
        <v>297</v>
      </c>
      <c r="C52" s="327" t="s">
        <v>228</v>
      </c>
      <c r="D52" s="329"/>
      <c r="E52" s="330">
        <f>'Расшифровка Друг.затрат'!C23</f>
        <v>0</v>
      </c>
      <c r="F52" s="330">
        <f t="shared" si="9"/>
        <v>0</v>
      </c>
      <c r="G52" s="331"/>
      <c r="H52" s="276"/>
      <c r="I52" s="277"/>
      <c r="J52" s="276"/>
      <c r="K52" s="277"/>
      <c r="L52" s="276"/>
      <c r="M52" s="277"/>
      <c r="N52" s="276"/>
      <c r="O52" s="277"/>
      <c r="P52" s="278"/>
      <c r="Q52" s="278"/>
      <c r="R52" s="278"/>
      <c r="S52" s="278"/>
      <c r="T52" s="278"/>
      <c r="U52" s="278"/>
      <c r="V52" s="278"/>
      <c r="W52" s="278"/>
      <c r="X52" s="278"/>
      <c r="Y52" s="278"/>
    </row>
    <row r="53" spans="1:25" s="325" customFormat="1" ht="31.5" customHeight="1" x14ac:dyDescent="0.3">
      <c r="A53" s="327" t="s">
        <v>385</v>
      </c>
      <c r="B53" s="332" t="s">
        <v>386</v>
      </c>
      <c r="C53" s="327" t="s">
        <v>228</v>
      </c>
      <c r="D53" s="329"/>
      <c r="E53" s="330">
        <f>'Расшифровка Друг.затрат'!C24</f>
        <v>5.6639999999999997</v>
      </c>
      <c r="F53" s="330">
        <f t="shared" si="9"/>
        <v>5.6639999999999997</v>
      </c>
      <c r="G53" s="331"/>
      <c r="H53" s="276"/>
      <c r="I53" s="277"/>
      <c r="J53" s="276"/>
      <c r="K53" s="277"/>
      <c r="L53" s="276"/>
      <c r="M53" s="277"/>
      <c r="N53" s="276"/>
      <c r="O53" s="277"/>
      <c r="P53" s="278"/>
      <c r="Q53" s="278"/>
      <c r="R53" s="278"/>
      <c r="S53" s="278"/>
      <c r="T53" s="278"/>
      <c r="U53" s="278"/>
      <c r="V53" s="278"/>
      <c r="W53" s="278"/>
      <c r="X53" s="278"/>
      <c r="Y53" s="278"/>
    </row>
    <row r="54" spans="1:25" s="325" customFormat="1" ht="20.25" x14ac:dyDescent="0.3">
      <c r="A54" s="318" t="s">
        <v>304</v>
      </c>
      <c r="B54" s="319" t="s">
        <v>265</v>
      </c>
      <c r="C54" s="318" t="s">
        <v>228</v>
      </c>
      <c r="D54" s="321">
        <f>D7+D30</f>
        <v>171803.23</v>
      </c>
      <c r="E54" s="321">
        <f t="shared" ref="E54" si="10">E7+E30</f>
        <v>71214.415999999997</v>
      </c>
      <c r="F54" s="323">
        <f t="shared" si="9"/>
        <v>-100588.81400000001</v>
      </c>
      <c r="G54" s="324">
        <f>E54/D54*100-100</f>
        <v>-58.548849168900965</v>
      </c>
      <c r="H54" s="276"/>
      <c r="I54" s="277"/>
      <c r="J54" s="276"/>
      <c r="K54" s="277"/>
      <c r="L54" s="276"/>
      <c r="M54" s="277"/>
      <c r="N54" s="276"/>
      <c r="O54" s="277"/>
      <c r="P54" s="278"/>
      <c r="Q54" s="278"/>
      <c r="R54" s="278"/>
      <c r="S54" s="278"/>
      <c r="T54" s="278"/>
      <c r="U54" s="278"/>
      <c r="V54" s="278"/>
      <c r="W54" s="278"/>
      <c r="X54" s="278"/>
      <c r="Y54" s="278"/>
    </row>
    <row r="55" spans="1:25" s="325" customFormat="1" ht="20.25" x14ac:dyDescent="0.3">
      <c r="A55" s="318" t="s">
        <v>305</v>
      </c>
      <c r="B55" s="319" t="s">
        <v>266</v>
      </c>
      <c r="C55" s="318" t="s">
        <v>228</v>
      </c>
      <c r="D55" s="321"/>
      <c r="E55" s="326">
        <f>E56-E54</f>
        <v>1956.5939999999973</v>
      </c>
      <c r="F55" s="323">
        <f t="shared" si="9"/>
        <v>1956.5939999999973</v>
      </c>
      <c r="G55" s="324"/>
      <c r="H55" s="276"/>
      <c r="I55" s="277"/>
      <c r="J55" s="276"/>
      <c r="K55" s="277"/>
      <c r="L55" s="276"/>
      <c r="M55" s="277"/>
      <c r="N55" s="276"/>
      <c r="O55" s="277"/>
      <c r="P55" s="278"/>
      <c r="Q55" s="278"/>
      <c r="R55" s="278"/>
      <c r="S55" s="278"/>
      <c r="T55" s="278"/>
      <c r="U55" s="278"/>
      <c r="V55" s="278"/>
      <c r="W55" s="278"/>
      <c r="X55" s="278"/>
      <c r="Y55" s="278"/>
    </row>
    <row r="56" spans="1:25" s="325" customFormat="1" ht="20.25" x14ac:dyDescent="0.3">
      <c r="A56" s="318" t="s">
        <v>267</v>
      </c>
      <c r="B56" s="319" t="s">
        <v>268</v>
      </c>
      <c r="C56" s="318" t="s">
        <v>228</v>
      </c>
      <c r="D56" s="321">
        <f>D54</f>
        <v>171803.23</v>
      </c>
      <c r="E56" s="326">
        <v>73171.009999999995</v>
      </c>
      <c r="F56" s="323">
        <f t="shared" si="9"/>
        <v>-98632.220000000016</v>
      </c>
      <c r="G56" s="324">
        <f t="shared" ref="G56:G57" si="11">E56/D56*100-100</f>
        <v>-57.40999165149573</v>
      </c>
      <c r="H56" s="276"/>
      <c r="I56" s="277"/>
      <c r="J56" s="276"/>
      <c r="K56" s="277"/>
      <c r="L56" s="276"/>
      <c r="M56" s="277"/>
      <c r="N56" s="276"/>
      <c r="O56" s="277"/>
      <c r="P56" s="278"/>
      <c r="Q56" s="278"/>
      <c r="R56" s="278"/>
      <c r="S56" s="278"/>
      <c r="T56" s="278"/>
      <c r="U56" s="278"/>
      <c r="V56" s="278"/>
      <c r="W56" s="278"/>
      <c r="X56" s="278"/>
      <c r="Y56" s="278"/>
    </row>
    <row r="57" spans="1:25" s="325" customFormat="1" ht="20.25" x14ac:dyDescent="0.3">
      <c r="A57" s="318" t="s">
        <v>269</v>
      </c>
      <c r="B57" s="349" t="s">
        <v>270</v>
      </c>
      <c r="C57" s="318" t="s">
        <v>271</v>
      </c>
      <c r="D57" s="321">
        <v>320.17</v>
      </c>
      <c r="E57" s="335">
        <v>139.32</v>
      </c>
      <c r="F57" s="323">
        <f t="shared" si="9"/>
        <v>-180.85000000000002</v>
      </c>
      <c r="G57" s="324">
        <f t="shared" si="11"/>
        <v>-56.48561701596028</v>
      </c>
      <c r="H57" s="276"/>
      <c r="I57" s="277"/>
      <c r="J57" s="276"/>
      <c r="K57" s="277"/>
      <c r="L57" s="276"/>
      <c r="M57" s="277"/>
      <c r="N57" s="276"/>
      <c r="O57" s="277"/>
      <c r="P57" s="278"/>
      <c r="Q57" s="278"/>
      <c r="R57" s="278"/>
      <c r="S57" s="278"/>
      <c r="T57" s="278"/>
      <c r="U57" s="278"/>
      <c r="V57" s="278"/>
      <c r="W57" s="278"/>
      <c r="X57" s="278"/>
      <c r="Y57" s="278"/>
    </row>
    <row r="58" spans="1:25" s="325" customFormat="1" ht="20.25" x14ac:dyDescent="0.3">
      <c r="A58" s="350" t="s">
        <v>272</v>
      </c>
      <c r="B58" s="351" t="s">
        <v>273</v>
      </c>
      <c r="C58" s="318" t="s">
        <v>226</v>
      </c>
      <c r="D58" s="352">
        <v>9.3000000000000007</v>
      </c>
      <c r="E58" s="353"/>
      <c r="F58" s="353"/>
      <c r="G58" s="324"/>
      <c r="H58" s="276"/>
      <c r="I58" s="277"/>
      <c r="J58" s="276"/>
      <c r="K58" s="277"/>
      <c r="L58" s="276"/>
      <c r="M58" s="277"/>
      <c r="N58" s="276"/>
      <c r="O58" s="277"/>
      <c r="P58" s="278"/>
      <c r="Q58" s="278"/>
      <c r="R58" s="278"/>
      <c r="S58" s="278"/>
      <c r="T58" s="278"/>
      <c r="U58" s="278"/>
      <c r="V58" s="278"/>
      <c r="W58" s="278"/>
      <c r="X58" s="278"/>
      <c r="Y58" s="278"/>
    </row>
    <row r="59" spans="1:25" s="325" customFormat="1" ht="20.25" x14ac:dyDescent="0.3">
      <c r="A59" s="350"/>
      <c r="B59" s="351"/>
      <c r="C59" s="318" t="s">
        <v>271</v>
      </c>
      <c r="D59" s="354">
        <v>354.56</v>
      </c>
      <c r="E59" s="355"/>
      <c r="F59" s="355"/>
      <c r="G59" s="324"/>
      <c r="H59" s="276"/>
      <c r="I59" s="277"/>
      <c r="J59" s="276"/>
      <c r="K59" s="277"/>
      <c r="L59" s="276"/>
      <c r="M59" s="277"/>
      <c r="N59" s="276"/>
      <c r="O59" s="277"/>
      <c r="P59" s="278"/>
      <c r="Q59" s="278"/>
      <c r="R59" s="278"/>
      <c r="S59" s="278"/>
      <c r="T59" s="278"/>
      <c r="U59" s="278"/>
      <c r="V59" s="278"/>
      <c r="W59" s="278"/>
      <c r="X59" s="278"/>
      <c r="Y59" s="278"/>
    </row>
    <row r="60" spans="1:25" s="325" customFormat="1" ht="20.25" x14ac:dyDescent="0.3">
      <c r="A60" s="318" t="s">
        <v>315</v>
      </c>
      <c r="B60" s="319" t="s">
        <v>316</v>
      </c>
      <c r="C60" s="318"/>
      <c r="D60" s="355">
        <v>525.20000000000005</v>
      </c>
      <c r="E60" s="355">
        <v>525.20000000000005</v>
      </c>
      <c r="F60" s="323">
        <f>E60-D60</f>
        <v>0</v>
      </c>
      <c r="G60" s="324"/>
      <c r="H60" s="276"/>
      <c r="I60" s="277"/>
      <c r="J60" s="276"/>
      <c r="K60" s="277"/>
      <c r="L60" s="276"/>
      <c r="M60" s="277"/>
      <c r="N60" s="276"/>
      <c r="O60" s="277"/>
      <c r="P60" s="278"/>
      <c r="Q60" s="278"/>
      <c r="R60" s="278"/>
      <c r="S60" s="278"/>
      <c r="T60" s="278"/>
      <c r="U60" s="278"/>
      <c r="V60" s="278"/>
      <c r="W60" s="278"/>
      <c r="X60" s="278"/>
      <c r="Y60" s="278"/>
    </row>
    <row r="61" spans="1:25" s="325" customFormat="1" ht="20.25" hidden="1" x14ac:dyDescent="0.3">
      <c r="B61" s="356" t="s">
        <v>274</v>
      </c>
      <c r="C61" s="357"/>
      <c r="D61" s="358"/>
      <c r="E61" s="353"/>
      <c r="F61" s="353"/>
      <c r="G61" s="331"/>
      <c r="H61" s="276"/>
      <c r="I61" s="277"/>
      <c r="J61" s="276"/>
      <c r="K61" s="277"/>
      <c r="L61" s="276"/>
      <c r="M61" s="277"/>
      <c r="N61" s="276"/>
      <c r="O61" s="277"/>
      <c r="P61" s="278"/>
      <c r="Q61" s="278"/>
      <c r="R61" s="278"/>
      <c r="S61" s="278"/>
      <c r="T61" s="278"/>
      <c r="U61" s="278"/>
      <c r="V61" s="278"/>
      <c r="W61" s="278"/>
      <c r="X61" s="278"/>
      <c r="Y61" s="278"/>
    </row>
    <row r="62" spans="1:25" s="325" customFormat="1" ht="20.25" x14ac:dyDescent="0.3">
      <c r="A62" s="318" t="s">
        <v>223</v>
      </c>
      <c r="B62" s="319" t="s">
        <v>275</v>
      </c>
      <c r="C62" s="318" t="s">
        <v>276</v>
      </c>
      <c r="D62" s="352">
        <f>D64+D65</f>
        <v>130</v>
      </c>
      <c r="E62" s="352">
        <f>SUM(E64:E65)</f>
        <v>85</v>
      </c>
      <c r="F62" s="323">
        <f>E62-D62</f>
        <v>-45</v>
      </c>
      <c r="G62" s="324">
        <f>E62/D62*100-100</f>
        <v>-34.615384615384613</v>
      </c>
      <c r="H62" s="276"/>
      <c r="I62" s="277"/>
      <c r="J62" s="276"/>
      <c r="K62" s="277"/>
      <c r="L62" s="276"/>
      <c r="M62" s="277"/>
      <c r="N62" s="276"/>
      <c r="O62" s="277"/>
      <c r="P62" s="278"/>
      <c r="Q62" s="278"/>
      <c r="R62" s="278"/>
      <c r="S62" s="278"/>
      <c r="T62" s="278"/>
      <c r="U62" s="278"/>
      <c r="V62" s="278"/>
      <c r="W62" s="278"/>
      <c r="X62" s="278"/>
      <c r="Y62" s="278"/>
    </row>
    <row r="63" spans="1:25" s="325" customFormat="1" ht="20.25" hidden="1" x14ac:dyDescent="0.3">
      <c r="A63" s="357"/>
      <c r="B63" s="359" t="s">
        <v>277</v>
      </c>
      <c r="C63" s="357"/>
      <c r="D63" s="336"/>
      <c r="E63" s="360"/>
      <c r="F63" s="360"/>
      <c r="G63" s="331"/>
      <c r="H63" s="276"/>
      <c r="I63" s="277"/>
      <c r="J63" s="276"/>
      <c r="K63" s="277"/>
      <c r="L63" s="276"/>
      <c r="M63" s="277"/>
      <c r="N63" s="276"/>
      <c r="O63" s="277"/>
      <c r="P63" s="278"/>
      <c r="Q63" s="278"/>
      <c r="R63" s="278"/>
      <c r="S63" s="278"/>
      <c r="T63" s="278"/>
      <c r="U63" s="278"/>
      <c r="V63" s="278"/>
      <c r="W63" s="278"/>
      <c r="X63" s="278"/>
      <c r="Y63" s="278"/>
    </row>
    <row r="64" spans="1:25" s="325" customFormat="1" ht="20.25" x14ac:dyDescent="0.3">
      <c r="A64" s="327" t="s">
        <v>303</v>
      </c>
      <c r="B64" s="361" t="s">
        <v>278</v>
      </c>
      <c r="C64" s="336" t="s">
        <v>276</v>
      </c>
      <c r="D64" s="336">
        <v>108</v>
      </c>
      <c r="E64" s="362">
        <v>77</v>
      </c>
      <c r="F64" s="330">
        <f t="shared" ref="F64:F69" si="12">E64-D64</f>
        <v>-31</v>
      </c>
      <c r="G64" s="331">
        <f>E64/D64*100-100</f>
        <v>-28.703703703703709</v>
      </c>
      <c r="H64" s="276"/>
      <c r="I64" s="277"/>
      <c r="J64" s="276"/>
      <c r="K64" s="277"/>
      <c r="L64" s="276"/>
      <c r="M64" s="277"/>
      <c r="N64" s="276"/>
      <c r="O64" s="277"/>
      <c r="P64" s="278"/>
      <c r="Q64" s="278"/>
      <c r="R64" s="278"/>
      <c r="S64" s="278"/>
      <c r="T64" s="278"/>
      <c r="U64" s="278"/>
      <c r="V64" s="278"/>
      <c r="W64" s="278"/>
      <c r="X64" s="278"/>
      <c r="Y64" s="278"/>
    </row>
    <row r="65" spans="1:31" s="325" customFormat="1" ht="20.25" x14ac:dyDescent="0.3">
      <c r="A65" s="327" t="s">
        <v>337</v>
      </c>
      <c r="B65" s="361" t="s">
        <v>279</v>
      </c>
      <c r="C65" s="336" t="s">
        <v>276</v>
      </c>
      <c r="D65" s="336">
        <v>22</v>
      </c>
      <c r="E65" s="362">
        <v>8</v>
      </c>
      <c r="F65" s="330">
        <f t="shared" si="12"/>
        <v>-14</v>
      </c>
      <c r="G65" s="331">
        <f>E65/D65*100-100</f>
        <v>-63.636363636363633</v>
      </c>
      <c r="H65" s="276"/>
      <c r="I65" s="277"/>
      <c r="J65" s="276"/>
      <c r="K65" s="277"/>
      <c r="L65" s="276"/>
      <c r="M65" s="277"/>
      <c r="N65" s="276"/>
      <c r="O65" s="277"/>
      <c r="P65" s="278"/>
      <c r="Q65" s="278"/>
      <c r="R65" s="278"/>
      <c r="S65" s="278"/>
      <c r="T65" s="278"/>
      <c r="U65" s="278"/>
      <c r="V65" s="278"/>
      <c r="W65" s="278"/>
      <c r="X65" s="278"/>
      <c r="Y65" s="278"/>
    </row>
    <row r="66" spans="1:31" s="325" customFormat="1" ht="20.25" x14ac:dyDescent="0.3">
      <c r="A66" s="318" t="s">
        <v>224</v>
      </c>
      <c r="B66" s="357" t="s">
        <v>280</v>
      </c>
      <c r="C66" s="318" t="s">
        <v>281</v>
      </c>
      <c r="D66" s="363">
        <f>(D14+D32)/12/D62*1000</f>
        <v>71757.051282051281</v>
      </c>
      <c r="E66" s="363">
        <f>(E14+E32)/5/E62*1000</f>
        <v>88011.207058823536</v>
      </c>
      <c r="F66" s="330">
        <f t="shared" si="12"/>
        <v>16254.155776772255</v>
      </c>
      <c r="G66" s="324">
        <f>E66/D66*100-100</f>
        <v>22.651649540172684</v>
      </c>
      <c r="H66" s="276"/>
      <c r="I66" s="277"/>
      <c r="J66" s="276"/>
      <c r="K66" s="277"/>
      <c r="L66" s="276"/>
      <c r="M66" s="277"/>
      <c r="N66" s="276"/>
      <c r="O66" s="277"/>
      <c r="P66" s="278"/>
      <c r="Q66" s="278"/>
      <c r="R66" s="278"/>
      <c r="S66" s="278"/>
      <c r="T66" s="278"/>
      <c r="U66" s="278"/>
      <c r="V66" s="278"/>
      <c r="W66" s="278"/>
      <c r="X66" s="278"/>
      <c r="Y66" s="278"/>
    </row>
    <row r="67" spans="1:31" s="325" customFormat="1" ht="20.25" hidden="1" x14ac:dyDescent="0.3">
      <c r="A67" s="318"/>
      <c r="B67" s="359" t="s">
        <v>277</v>
      </c>
      <c r="C67" s="318"/>
      <c r="D67" s="364"/>
      <c r="E67" s="360"/>
      <c r="F67" s="330">
        <f t="shared" si="12"/>
        <v>0</v>
      </c>
      <c r="G67" s="331"/>
      <c r="H67" s="276"/>
      <c r="I67" s="277"/>
      <c r="J67" s="276"/>
      <c r="K67" s="277"/>
      <c r="L67" s="276"/>
      <c r="M67" s="277"/>
      <c r="N67" s="276"/>
      <c r="O67" s="277"/>
      <c r="P67" s="278"/>
      <c r="Q67" s="278"/>
      <c r="R67" s="278"/>
      <c r="S67" s="278"/>
      <c r="T67" s="278"/>
      <c r="U67" s="278"/>
      <c r="V67" s="278"/>
      <c r="W67" s="278"/>
      <c r="X67" s="278"/>
      <c r="Y67" s="278"/>
    </row>
    <row r="68" spans="1:31" s="325" customFormat="1" ht="20.25" x14ac:dyDescent="0.3">
      <c r="A68" s="365" t="s">
        <v>306</v>
      </c>
      <c r="B68" s="366" t="s">
        <v>278</v>
      </c>
      <c r="C68" s="366" t="s">
        <v>281</v>
      </c>
      <c r="D68" s="367">
        <f>D14/12/D64*1000</f>
        <v>74097.685185185182</v>
      </c>
      <c r="E68" s="367">
        <f>E14/6/E64*1000</f>
        <v>72722.259740259746</v>
      </c>
      <c r="F68" s="330">
        <f t="shared" si="12"/>
        <v>-1375.4254449254368</v>
      </c>
      <c r="G68" s="331">
        <f t="shared" ref="G68:G69" si="13">E68/D68*100-100</f>
        <v>-1.8562326764837138</v>
      </c>
      <c r="H68" s="276"/>
      <c r="I68" s="277"/>
      <c r="J68" s="276"/>
      <c r="K68" s="277"/>
      <c r="L68" s="276"/>
      <c r="M68" s="277"/>
      <c r="N68" s="276"/>
      <c r="O68" s="277"/>
      <c r="P68" s="278"/>
      <c r="Q68" s="278"/>
      <c r="R68" s="278"/>
      <c r="S68" s="278"/>
      <c r="T68" s="278"/>
      <c r="U68" s="278"/>
      <c r="V68" s="278"/>
      <c r="W68" s="278"/>
      <c r="X68" s="278"/>
      <c r="Y68" s="278"/>
    </row>
    <row r="69" spans="1:31" s="325" customFormat="1" ht="20.25" x14ac:dyDescent="0.3">
      <c r="A69" s="365" t="s">
        <v>307</v>
      </c>
      <c r="B69" s="366" t="s">
        <v>279</v>
      </c>
      <c r="C69" s="366" t="s">
        <v>281</v>
      </c>
      <c r="D69" s="367">
        <f>D32/12/D65*1000</f>
        <v>60266.666666666657</v>
      </c>
      <c r="E69" s="368">
        <f>E32/6/E65*1000</f>
        <v>79314.145833333343</v>
      </c>
      <c r="F69" s="330">
        <f t="shared" si="12"/>
        <v>19047.479166666686</v>
      </c>
      <c r="G69" s="331">
        <f t="shared" si="13"/>
        <v>31.605330475663749</v>
      </c>
      <c r="H69" s="276"/>
      <c r="I69" s="277"/>
      <c r="J69" s="276"/>
      <c r="K69" s="277"/>
      <c r="L69" s="276"/>
      <c r="M69" s="277"/>
      <c r="N69" s="276"/>
      <c r="O69" s="277"/>
      <c r="P69" s="278"/>
      <c r="Q69" s="278"/>
      <c r="R69" s="278"/>
      <c r="S69" s="278"/>
      <c r="T69" s="278"/>
      <c r="U69" s="278"/>
      <c r="V69" s="278"/>
      <c r="W69" s="278"/>
      <c r="X69" s="278"/>
      <c r="Y69" s="278"/>
    </row>
    <row r="70" spans="1:31" s="325" customFormat="1" ht="20.25" hidden="1" x14ac:dyDescent="0.3">
      <c r="E70" s="369"/>
      <c r="F70" s="369"/>
      <c r="H70" s="276"/>
      <c r="I70" s="277"/>
      <c r="J70" s="276"/>
      <c r="K70" s="277"/>
      <c r="L70" s="276"/>
      <c r="M70" s="277"/>
      <c r="N70" s="276"/>
      <c r="O70" s="277"/>
      <c r="P70" s="278"/>
      <c r="Q70" s="278"/>
      <c r="R70" s="278"/>
      <c r="S70" s="278"/>
      <c r="T70" s="278"/>
      <c r="U70" s="278"/>
      <c r="V70" s="278"/>
      <c r="W70" s="278"/>
      <c r="X70" s="278"/>
      <c r="Y70" s="278"/>
    </row>
    <row r="71" spans="1:31" s="377" customFormat="1" ht="46.5" customHeight="1" x14ac:dyDescent="0.35">
      <c r="A71" s="370"/>
      <c r="B71" s="371" t="s">
        <v>210</v>
      </c>
      <c r="C71" s="370"/>
      <c r="D71" s="372"/>
      <c r="E71" s="373" t="s">
        <v>213</v>
      </c>
      <c r="F71" s="373"/>
      <c r="G71" s="373"/>
      <c r="H71" s="373"/>
      <c r="I71" s="373"/>
      <c r="J71" s="373"/>
      <c r="K71" s="374"/>
      <c r="L71" s="375"/>
      <c r="M71" s="376" t="s">
        <v>213</v>
      </c>
      <c r="O71" s="373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8"/>
      <c r="AC71" s="378"/>
      <c r="AD71" s="378"/>
      <c r="AE71" s="378"/>
    </row>
    <row r="72" spans="1:31" s="377" customFormat="1" ht="46.5" customHeight="1" x14ac:dyDescent="0.35">
      <c r="A72" s="370"/>
      <c r="B72" s="371" t="s">
        <v>212</v>
      </c>
      <c r="C72" s="370"/>
      <c r="D72" s="372"/>
      <c r="E72" s="373" t="s">
        <v>214</v>
      </c>
      <c r="F72" s="373"/>
      <c r="G72" s="373"/>
      <c r="H72" s="373"/>
      <c r="I72" s="373"/>
      <c r="J72" s="373"/>
      <c r="K72" s="374"/>
      <c r="L72" s="375"/>
      <c r="M72" s="376" t="s">
        <v>214</v>
      </c>
      <c r="O72" s="373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</row>
    <row r="73" spans="1:31" s="377" customFormat="1" ht="46.5" customHeight="1" x14ac:dyDescent="0.35">
      <c r="A73" s="370"/>
      <c r="B73" s="371" t="s">
        <v>388</v>
      </c>
      <c r="C73" s="370"/>
      <c r="D73" s="372"/>
      <c r="E73" s="373" t="s">
        <v>215</v>
      </c>
      <c r="F73" s="373"/>
      <c r="G73" s="373"/>
      <c r="H73" s="373"/>
      <c r="I73" s="373"/>
      <c r="J73" s="373"/>
      <c r="K73" s="374"/>
      <c r="L73" s="375"/>
      <c r="M73" s="376" t="s">
        <v>215</v>
      </c>
      <c r="O73" s="373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</row>
  </sheetData>
  <mergeCells count="5">
    <mergeCell ref="A58:A59"/>
    <mergeCell ref="B58:B59"/>
    <mergeCell ref="A2:G2"/>
    <mergeCell ref="A3:G3"/>
    <mergeCell ref="A4:G4"/>
  </mergeCells>
  <pageMargins left="0.78" right="0.28999999999999998" top="0.27" bottom="0.34" header="0.23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view="pageBreakPreview" topLeftCell="A7" zoomScaleNormal="100" zoomScaleSheetLayoutView="100" workbookViewId="0">
      <selection activeCell="C15" sqref="C15"/>
    </sheetView>
  </sheetViews>
  <sheetFormatPr defaultRowHeight="15" x14ac:dyDescent="0.25"/>
  <cols>
    <col min="1" max="1" width="9.140625" style="72"/>
    <col min="2" max="2" width="49.42578125" style="72" customWidth="1"/>
    <col min="3" max="3" width="31" style="72" customWidth="1"/>
    <col min="4" max="4" width="12" style="72" customWidth="1"/>
    <col min="5" max="5" width="14.42578125" style="72" customWidth="1"/>
    <col min="6" max="6" width="9.140625" style="72"/>
    <col min="7" max="7" width="13.85546875" style="72" customWidth="1"/>
    <col min="8" max="16384" width="9.140625" style="72"/>
  </cols>
  <sheetData>
    <row r="1" spans="1:13" s="286" customFormat="1" ht="21" x14ac:dyDescent="0.25">
      <c r="A1" s="297" t="s">
        <v>395</v>
      </c>
      <c r="B1" s="297"/>
      <c r="C1" s="297"/>
      <c r="D1" s="223"/>
      <c r="E1" s="224"/>
      <c r="F1" s="224"/>
      <c r="G1" s="224"/>
      <c r="H1" s="224"/>
      <c r="I1" s="224"/>
      <c r="J1" s="224"/>
      <c r="K1" s="224"/>
      <c r="L1" s="224"/>
      <c r="M1" s="224"/>
    </row>
    <row r="2" spans="1:13" s="286" customFormat="1" ht="21" x14ac:dyDescent="0.25">
      <c r="A2" s="297" t="s">
        <v>225</v>
      </c>
      <c r="B2" s="297"/>
      <c r="C2" s="297"/>
      <c r="D2" s="223"/>
      <c r="E2" s="224"/>
      <c r="F2" s="224"/>
      <c r="G2" s="224"/>
      <c r="H2" s="224"/>
      <c r="I2" s="224"/>
      <c r="J2" s="224"/>
      <c r="K2" s="224"/>
      <c r="L2" s="224"/>
      <c r="M2" s="224"/>
    </row>
    <row r="3" spans="1:13" s="286" customFormat="1" ht="21" x14ac:dyDescent="0.25">
      <c r="A3" s="297" t="s">
        <v>282</v>
      </c>
      <c r="B3" s="297"/>
      <c r="C3" s="297"/>
      <c r="D3" s="225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57" customHeight="1" x14ac:dyDescent="0.25">
      <c r="A4" s="226" t="s">
        <v>20</v>
      </c>
      <c r="B4" s="226" t="s">
        <v>283</v>
      </c>
      <c r="C4" s="227" t="s">
        <v>396</v>
      </c>
      <c r="D4" s="221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54.75" customHeight="1" x14ac:dyDescent="0.25">
      <c r="A5" s="287" t="s">
        <v>227</v>
      </c>
      <c r="B5" s="288" t="s">
        <v>394</v>
      </c>
      <c r="C5" s="289">
        <f>SUM(C6:C10)</f>
        <v>609.29</v>
      </c>
      <c r="D5" s="221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5.75" x14ac:dyDescent="0.25">
      <c r="A6" s="228"/>
      <c r="B6" s="220" t="s">
        <v>339</v>
      </c>
      <c r="C6" s="219">
        <f>109.29</f>
        <v>109.29</v>
      </c>
      <c r="D6" s="249" t="s">
        <v>390</v>
      </c>
      <c r="E6" s="250">
        <v>109.29</v>
      </c>
      <c r="F6" s="251"/>
      <c r="G6" s="250"/>
      <c r="H6" s="252"/>
      <c r="I6" s="253"/>
      <c r="J6" s="254" t="s">
        <v>6</v>
      </c>
      <c r="K6" s="255">
        <f>E6+G6+I6</f>
        <v>109.29</v>
      </c>
      <c r="L6" s="222"/>
      <c r="M6" s="222"/>
    </row>
    <row r="7" spans="1:13" ht="33" customHeight="1" x14ac:dyDescent="0.25">
      <c r="A7" s="235"/>
      <c r="B7" s="220" t="s">
        <v>286</v>
      </c>
      <c r="C7" s="219"/>
      <c r="D7" s="234"/>
      <c r="E7" s="216"/>
      <c r="F7" s="233"/>
      <c r="G7" s="233"/>
      <c r="H7" s="233"/>
      <c r="I7" s="233"/>
      <c r="J7" s="233"/>
      <c r="K7" s="233"/>
      <c r="L7" s="233"/>
      <c r="M7" s="233"/>
    </row>
    <row r="8" spans="1:13" ht="40.5" customHeight="1" x14ac:dyDescent="0.25">
      <c r="A8" s="235"/>
      <c r="B8" s="220" t="s">
        <v>287</v>
      </c>
      <c r="C8" s="217"/>
      <c r="D8" s="234"/>
      <c r="E8" s="216"/>
      <c r="F8" s="233"/>
      <c r="G8" s="233"/>
      <c r="H8" s="233"/>
      <c r="I8" s="233"/>
      <c r="J8" s="233"/>
      <c r="K8" s="233"/>
      <c r="L8" s="233"/>
      <c r="M8" s="233"/>
    </row>
    <row r="9" spans="1:13" ht="40.5" customHeight="1" x14ac:dyDescent="0.25">
      <c r="A9" s="235"/>
      <c r="B9" s="220" t="s">
        <v>349</v>
      </c>
      <c r="C9" s="217">
        <v>350</v>
      </c>
      <c r="D9" s="234"/>
      <c r="E9" s="216"/>
      <c r="F9" s="233"/>
      <c r="G9" s="233"/>
      <c r="H9" s="233"/>
      <c r="I9" s="233"/>
      <c r="J9" s="233"/>
      <c r="K9" s="233"/>
      <c r="L9" s="233"/>
      <c r="M9" s="233"/>
    </row>
    <row r="10" spans="1:13" ht="40.5" customHeight="1" x14ac:dyDescent="0.25">
      <c r="A10" s="235"/>
      <c r="B10" s="220" t="s">
        <v>350</v>
      </c>
      <c r="C10" s="290">
        <v>150</v>
      </c>
      <c r="D10" s="234"/>
      <c r="E10" s="216"/>
      <c r="F10" s="233"/>
      <c r="G10" s="233"/>
      <c r="H10" s="233"/>
      <c r="I10" s="233"/>
      <c r="J10" s="233"/>
      <c r="K10" s="233"/>
      <c r="L10" s="233"/>
      <c r="M10" s="233"/>
    </row>
    <row r="11" spans="1:13" ht="24" customHeight="1" x14ac:dyDescent="0.25">
      <c r="A11" s="291" t="s">
        <v>288</v>
      </c>
      <c r="B11" s="292" t="s">
        <v>397</v>
      </c>
      <c r="C11" s="293">
        <f>SUM(C12:C26)</f>
        <v>620.46900000000005</v>
      </c>
      <c r="D11" s="236"/>
      <c r="E11" s="222"/>
      <c r="F11" s="222"/>
      <c r="G11" s="222"/>
      <c r="H11" s="222"/>
      <c r="I11" s="222"/>
      <c r="J11" s="222"/>
      <c r="K11" s="222"/>
      <c r="L11" s="222"/>
      <c r="M11" s="222"/>
    </row>
    <row r="12" spans="1:13" ht="32.25" customHeight="1" x14ac:dyDescent="0.25">
      <c r="A12" s="248"/>
      <c r="B12" s="220" t="s">
        <v>260</v>
      </c>
      <c r="C12" s="247">
        <f>F12+H12</f>
        <v>0</v>
      </c>
      <c r="D12" s="236"/>
      <c r="E12" s="222"/>
      <c r="F12" s="222"/>
      <c r="G12" s="222"/>
      <c r="H12" s="222"/>
      <c r="I12" s="222"/>
      <c r="J12" s="222"/>
      <c r="K12" s="222"/>
      <c r="L12" s="222"/>
      <c r="M12" s="222"/>
    </row>
    <row r="13" spans="1:13" ht="24" customHeight="1" x14ac:dyDescent="0.25">
      <c r="A13" s="248"/>
      <c r="B13" s="220" t="s">
        <v>261</v>
      </c>
      <c r="C13" s="294">
        <f>E13+G13+I13</f>
        <v>237.43899999999999</v>
      </c>
      <c r="D13" s="249" t="s">
        <v>381</v>
      </c>
      <c r="E13" s="250">
        <f>218.208</f>
        <v>218.208</v>
      </c>
      <c r="F13" s="251" t="s">
        <v>383</v>
      </c>
      <c r="G13" s="250">
        <v>4.274</v>
      </c>
      <c r="H13" s="252" t="s">
        <v>382</v>
      </c>
      <c r="I13" s="253">
        <f>14.957</f>
        <v>14.957000000000001</v>
      </c>
      <c r="J13" s="254" t="s">
        <v>6</v>
      </c>
      <c r="K13" s="255">
        <f>E13+G13+I13</f>
        <v>237.43899999999999</v>
      </c>
      <c r="L13" s="222"/>
      <c r="M13" s="222"/>
    </row>
    <row r="14" spans="1:13" s="295" customFormat="1" ht="24" customHeight="1" x14ac:dyDescent="0.25">
      <c r="A14" s="228"/>
      <c r="B14" s="220" t="s">
        <v>262</v>
      </c>
      <c r="C14" s="219">
        <v>151.36600000000001</v>
      </c>
      <c r="D14" s="236"/>
      <c r="E14" s="222"/>
      <c r="F14" s="222"/>
      <c r="G14" s="222"/>
      <c r="H14" s="222"/>
      <c r="I14" s="222"/>
      <c r="J14" s="222"/>
      <c r="K14" s="222"/>
      <c r="L14" s="222"/>
      <c r="M14" s="222"/>
    </row>
    <row r="15" spans="1:13" ht="24" customHeight="1" x14ac:dyDescent="0.25">
      <c r="A15" s="228"/>
      <c r="B15" s="220" t="s">
        <v>289</v>
      </c>
      <c r="C15" s="219">
        <f>E15+G15</f>
        <v>15.613999999999999</v>
      </c>
      <c r="D15" s="229" t="s">
        <v>290</v>
      </c>
      <c r="E15" s="230">
        <f>3.06+0.947</f>
        <v>4.0069999999999997</v>
      </c>
      <c r="F15" s="231" t="s">
        <v>291</v>
      </c>
      <c r="G15" s="232">
        <v>11.606999999999999</v>
      </c>
      <c r="H15" s="222"/>
      <c r="I15" s="222"/>
      <c r="J15" s="222"/>
      <c r="K15" s="222"/>
      <c r="L15" s="222"/>
      <c r="M15" s="222"/>
    </row>
    <row r="16" spans="1:13" ht="24" customHeight="1" x14ac:dyDescent="0.25">
      <c r="A16" s="228"/>
      <c r="B16" s="220" t="s">
        <v>263</v>
      </c>
      <c r="C16" s="219"/>
      <c r="D16" s="236"/>
      <c r="E16" s="222"/>
      <c r="F16" s="222"/>
      <c r="G16" s="222"/>
      <c r="H16" s="222"/>
      <c r="I16" s="222"/>
      <c r="J16" s="222"/>
      <c r="K16" s="222"/>
      <c r="L16" s="222"/>
      <c r="M16" s="222"/>
    </row>
    <row r="17" spans="1:13" ht="24" customHeight="1" x14ac:dyDescent="0.25">
      <c r="A17" s="228"/>
      <c r="B17" s="220" t="s">
        <v>264</v>
      </c>
      <c r="C17" s="219">
        <v>0.38600000000000001</v>
      </c>
      <c r="D17" s="236"/>
      <c r="E17" s="222"/>
      <c r="F17" s="222"/>
      <c r="G17" s="222"/>
      <c r="H17" s="222"/>
      <c r="I17" s="222"/>
      <c r="J17" s="222"/>
      <c r="K17" s="222"/>
      <c r="L17" s="222"/>
      <c r="M17" s="222"/>
    </row>
    <row r="18" spans="1:13" ht="24" customHeight="1" x14ac:dyDescent="0.25">
      <c r="A18" s="228"/>
      <c r="B18" s="220" t="s">
        <v>292</v>
      </c>
      <c r="C18" s="219">
        <v>210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</row>
    <row r="19" spans="1:13" ht="24" customHeight="1" x14ac:dyDescent="0.25">
      <c r="A19" s="228"/>
      <c r="B19" s="220" t="s">
        <v>293</v>
      </c>
      <c r="C19" s="219"/>
      <c r="D19" s="236"/>
      <c r="E19" s="222"/>
      <c r="F19" s="222"/>
      <c r="G19" s="222"/>
      <c r="H19" s="222"/>
      <c r="I19" s="222"/>
      <c r="J19" s="222"/>
      <c r="K19" s="222"/>
      <c r="L19" s="222"/>
      <c r="M19" s="222"/>
    </row>
    <row r="20" spans="1:13" ht="24" customHeight="1" x14ac:dyDescent="0.25">
      <c r="A20" s="228"/>
      <c r="B20" s="220" t="s">
        <v>294</v>
      </c>
      <c r="C20" s="219"/>
      <c r="D20" s="237"/>
      <c r="E20" s="238"/>
      <c r="F20" s="237"/>
      <c r="G20" s="237"/>
      <c r="H20" s="237"/>
      <c r="I20" s="237"/>
      <c r="J20" s="237"/>
      <c r="K20" s="237"/>
      <c r="L20" s="237"/>
      <c r="M20" s="237"/>
    </row>
    <row r="21" spans="1:13" ht="24" customHeight="1" x14ac:dyDescent="0.25">
      <c r="A21" s="228"/>
      <c r="B21" s="220" t="s">
        <v>295</v>
      </c>
      <c r="C21" s="219">
        <f>E21+G21</f>
        <v>0</v>
      </c>
      <c r="D21" s="229"/>
      <c r="E21" s="230"/>
      <c r="F21" s="229"/>
      <c r="G21" s="232"/>
      <c r="H21" s="237"/>
      <c r="I21" s="237"/>
      <c r="J21" s="237"/>
      <c r="K21" s="237"/>
      <c r="L21" s="237"/>
      <c r="M21" s="237"/>
    </row>
    <row r="22" spans="1:13" ht="24" customHeight="1" x14ac:dyDescent="0.25">
      <c r="A22" s="228"/>
      <c r="B22" s="220" t="s">
        <v>296</v>
      </c>
      <c r="C22" s="219"/>
      <c r="D22" s="237"/>
      <c r="E22" s="238"/>
      <c r="F22" s="237"/>
      <c r="G22" s="237"/>
      <c r="H22" s="237"/>
      <c r="I22" s="237"/>
      <c r="J22" s="237"/>
      <c r="K22" s="237"/>
      <c r="L22" s="237"/>
      <c r="M22" s="237"/>
    </row>
    <row r="23" spans="1:13" ht="24" customHeight="1" x14ac:dyDescent="0.25">
      <c r="A23" s="228"/>
      <c r="B23" s="218" t="s">
        <v>297</v>
      </c>
      <c r="C23" s="219"/>
      <c r="D23" s="237"/>
      <c r="E23" s="238"/>
      <c r="F23" s="237"/>
      <c r="G23" s="237"/>
      <c r="H23" s="237"/>
      <c r="I23" s="237"/>
      <c r="J23" s="237"/>
      <c r="K23" s="237"/>
      <c r="L23" s="237"/>
      <c r="M23" s="237"/>
    </row>
    <row r="24" spans="1:13" ht="24" customHeight="1" x14ac:dyDescent="0.25">
      <c r="A24" s="228"/>
      <c r="B24" s="220" t="s">
        <v>255</v>
      </c>
      <c r="C24" s="217">
        <f>E24+G24</f>
        <v>5.6639999999999997</v>
      </c>
      <c r="D24" s="231" t="s">
        <v>285</v>
      </c>
      <c r="E24" s="230">
        <v>5.6639999999999997</v>
      </c>
      <c r="F24" s="229" t="s">
        <v>284</v>
      </c>
      <c r="G24" s="232"/>
      <c r="H24" s="233"/>
      <c r="I24" s="233"/>
      <c r="J24" s="233"/>
      <c r="K24" s="233"/>
      <c r="L24" s="233"/>
      <c r="M24" s="233"/>
    </row>
    <row r="25" spans="1:13" ht="24" customHeight="1" x14ac:dyDescent="0.25">
      <c r="A25" s="228"/>
      <c r="B25" s="218"/>
      <c r="C25" s="219"/>
      <c r="E25" s="238"/>
      <c r="F25" s="237"/>
      <c r="G25" s="237"/>
      <c r="H25" s="237"/>
      <c r="I25" s="237"/>
      <c r="J25" s="237"/>
      <c r="K25" s="237"/>
      <c r="L25" s="237"/>
      <c r="M25" s="237"/>
    </row>
    <row r="26" spans="1:13" ht="24" customHeight="1" x14ac:dyDescent="0.25">
      <c r="A26" s="228"/>
      <c r="B26" s="220"/>
      <c r="C26" s="219"/>
      <c r="D26" s="237"/>
      <c r="E26" s="238"/>
      <c r="F26" s="237"/>
      <c r="G26" s="237"/>
      <c r="H26" s="237"/>
      <c r="I26" s="237"/>
      <c r="J26" s="237"/>
      <c r="K26" s="237"/>
      <c r="L26" s="237"/>
      <c r="M26" s="237"/>
    </row>
    <row r="27" spans="1:13" s="286" customFormat="1" ht="27" customHeight="1" x14ac:dyDescent="0.3">
      <c r="A27" s="256" t="s">
        <v>298</v>
      </c>
      <c r="B27" s="239"/>
      <c r="C27" s="257" t="s">
        <v>299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</row>
    <row r="28" spans="1:13" ht="15.75" x14ac:dyDescent="0.25">
      <c r="A28" s="222"/>
      <c r="B28" s="222"/>
      <c r="C28" s="240"/>
      <c r="D28" s="222"/>
      <c r="E28" s="222"/>
      <c r="F28" s="222"/>
      <c r="G28" s="222"/>
      <c r="H28" s="222"/>
      <c r="I28" s="222"/>
      <c r="J28" s="222"/>
      <c r="K28" s="222"/>
      <c r="L28" s="222"/>
      <c r="M28" s="222"/>
    </row>
    <row r="29" spans="1:13" ht="15.75" x14ac:dyDescent="0.25">
      <c r="A29" s="222"/>
      <c r="B29" s="222"/>
      <c r="C29" s="240"/>
      <c r="D29" s="222"/>
      <c r="E29" s="222"/>
      <c r="F29" s="222"/>
      <c r="G29" s="222"/>
      <c r="H29" s="222"/>
      <c r="I29" s="222"/>
      <c r="J29" s="222"/>
      <c r="K29" s="222"/>
      <c r="L29" s="222"/>
      <c r="M29" s="222"/>
    </row>
    <row r="30" spans="1:13" ht="15.75" x14ac:dyDescent="0.25">
      <c r="A30" s="221"/>
      <c r="B30" s="221"/>
      <c r="C30" s="241"/>
      <c r="D30" s="242"/>
      <c r="E30" s="221"/>
      <c r="F30" s="221"/>
      <c r="G30" s="221"/>
      <c r="H30" s="221"/>
      <c r="I30" s="221"/>
      <c r="J30" s="221"/>
      <c r="K30" s="221"/>
      <c r="L30" s="221"/>
      <c r="M30" s="221"/>
    </row>
    <row r="31" spans="1:13" ht="15.75" x14ac:dyDescent="0.25">
      <c r="A31" s="221"/>
      <c r="B31" s="243"/>
      <c r="C31" s="244"/>
      <c r="D31" s="242"/>
      <c r="E31" s="221"/>
      <c r="F31" s="221"/>
      <c r="G31" s="221"/>
      <c r="H31" s="221"/>
      <c r="I31" s="221"/>
      <c r="J31" s="221"/>
      <c r="K31" s="221"/>
      <c r="L31" s="221"/>
      <c r="M31" s="221"/>
    </row>
    <row r="32" spans="1:13" ht="15.75" x14ac:dyDescent="0.25">
      <c r="A32" s="237"/>
      <c r="B32" s="243"/>
      <c r="C32" s="244"/>
      <c r="D32" s="221"/>
      <c r="E32" s="221"/>
      <c r="F32" s="221"/>
      <c r="G32" s="221"/>
      <c r="H32" s="221"/>
      <c r="I32" s="221"/>
      <c r="J32" s="221"/>
      <c r="K32" s="221"/>
      <c r="L32" s="221"/>
      <c r="M32" s="221"/>
    </row>
    <row r="33" spans="1:13" ht="15.75" x14ac:dyDescent="0.25">
      <c r="A33" s="237"/>
      <c r="B33" s="221"/>
      <c r="C33" s="244"/>
      <c r="D33" s="221"/>
      <c r="E33" s="221"/>
      <c r="F33" s="221"/>
      <c r="G33" s="221"/>
      <c r="H33" s="221"/>
      <c r="I33" s="221"/>
      <c r="J33" s="221"/>
      <c r="K33" s="221"/>
      <c r="L33" s="221"/>
      <c r="M33" s="221"/>
    </row>
    <row r="34" spans="1:13" ht="15.75" x14ac:dyDescent="0.25">
      <c r="A34" s="237"/>
      <c r="B34" s="221"/>
      <c r="C34" s="244"/>
      <c r="D34" s="221"/>
      <c r="E34" s="221"/>
      <c r="F34" s="221"/>
      <c r="G34" s="221"/>
      <c r="H34" s="221"/>
      <c r="I34" s="221"/>
      <c r="J34" s="221"/>
      <c r="K34" s="221"/>
      <c r="L34" s="221"/>
      <c r="M34" s="221"/>
    </row>
    <row r="35" spans="1:13" ht="15.75" x14ac:dyDescent="0.25">
      <c r="A35" s="242"/>
      <c r="B35" s="221"/>
      <c r="C35" s="244"/>
      <c r="D35" s="221"/>
      <c r="E35" s="242"/>
      <c r="F35" s="242"/>
      <c r="G35" s="242"/>
      <c r="H35" s="242"/>
      <c r="I35" s="242"/>
      <c r="J35" s="242"/>
      <c r="K35" s="242"/>
      <c r="L35" s="242"/>
      <c r="M35" s="242"/>
    </row>
    <row r="36" spans="1:13" ht="15.75" x14ac:dyDescent="0.25">
      <c r="A36" s="242"/>
      <c r="B36" s="245"/>
      <c r="C36" s="246"/>
      <c r="D36" s="221"/>
      <c r="E36" s="242"/>
      <c r="F36" s="242"/>
      <c r="G36" s="242"/>
      <c r="H36" s="242"/>
      <c r="I36" s="242"/>
      <c r="J36" s="242"/>
      <c r="K36" s="242"/>
      <c r="L36" s="242"/>
      <c r="M36" s="242"/>
    </row>
    <row r="37" spans="1:13" ht="15.75" x14ac:dyDescent="0.25">
      <c r="A37" s="222"/>
      <c r="B37" s="222"/>
      <c r="C37" s="240"/>
      <c r="D37" s="222"/>
      <c r="E37" s="222"/>
      <c r="F37" s="222"/>
      <c r="G37" s="222"/>
      <c r="H37" s="222"/>
      <c r="I37" s="222"/>
      <c r="J37" s="222"/>
      <c r="K37" s="222"/>
      <c r="L37" s="222"/>
      <c r="M37" s="222"/>
    </row>
    <row r="38" spans="1:13" ht="15.75" x14ac:dyDescent="0.25">
      <c r="A38" s="222"/>
      <c r="B38" s="222"/>
      <c r="C38" s="240"/>
      <c r="D38" s="222"/>
      <c r="E38" s="222"/>
      <c r="F38" s="222"/>
      <c r="G38" s="222"/>
      <c r="H38" s="222"/>
      <c r="I38" s="222"/>
      <c r="J38" s="222"/>
      <c r="K38" s="222"/>
      <c r="L38" s="222"/>
      <c r="M38" s="222"/>
    </row>
    <row r="39" spans="1:13" ht="15.75" x14ac:dyDescent="0.25">
      <c r="A39" s="222"/>
      <c r="B39" s="222"/>
      <c r="C39" s="240"/>
      <c r="D39" s="222"/>
      <c r="E39" s="222"/>
      <c r="F39" s="222"/>
      <c r="G39" s="222"/>
      <c r="H39" s="222"/>
      <c r="I39" s="222"/>
      <c r="J39" s="222"/>
      <c r="K39" s="222"/>
      <c r="L39" s="222"/>
      <c r="M39" s="222"/>
    </row>
    <row r="40" spans="1:13" ht="15.75" x14ac:dyDescent="0.25">
      <c r="A40" s="222"/>
      <c r="B40" s="222"/>
      <c r="C40" s="240"/>
      <c r="D40" s="222"/>
      <c r="E40" s="222"/>
      <c r="F40" s="222"/>
      <c r="G40" s="222"/>
      <c r="H40" s="222"/>
      <c r="I40" s="222"/>
      <c r="J40" s="222"/>
      <c r="K40" s="222"/>
      <c r="L40" s="222"/>
      <c r="M40" s="222"/>
    </row>
    <row r="41" spans="1:13" ht="15.75" x14ac:dyDescent="0.25">
      <c r="A41" s="222"/>
      <c r="B41" s="222"/>
      <c r="C41" s="240"/>
      <c r="D41" s="222"/>
      <c r="E41" s="222"/>
      <c r="F41" s="222"/>
      <c r="G41" s="222"/>
      <c r="H41" s="222"/>
      <c r="I41" s="222"/>
      <c r="J41" s="222"/>
      <c r="K41" s="222"/>
      <c r="L41" s="222"/>
      <c r="M41" s="222"/>
    </row>
    <row r="42" spans="1:13" ht="15.75" x14ac:dyDescent="0.25">
      <c r="A42" s="222"/>
      <c r="B42" s="222"/>
      <c r="C42" s="240"/>
      <c r="D42" s="222"/>
      <c r="E42" s="222"/>
      <c r="F42" s="222"/>
      <c r="G42" s="222"/>
      <c r="H42" s="222"/>
      <c r="I42" s="222"/>
      <c r="J42" s="222"/>
      <c r="K42" s="222"/>
      <c r="L42" s="222"/>
      <c r="M42" s="222"/>
    </row>
    <row r="43" spans="1:13" ht="15.75" x14ac:dyDescent="0.25">
      <c r="A43" s="222"/>
      <c r="B43" s="222"/>
      <c r="C43" s="240"/>
      <c r="D43" s="222"/>
      <c r="E43" s="222"/>
      <c r="F43" s="222"/>
      <c r="G43" s="222"/>
      <c r="H43" s="222"/>
      <c r="I43" s="222"/>
      <c r="J43" s="222"/>
      <c r="K43" s="222"/>
      <c r="L43" s="222"/>
      <c r="M43" s="222"/>
    </row>
    <row r="44" spans="1:13" ht="15.75" x14ac:dyDescent="0.25">
      <c r="A44" s="222"/>
      <c r="B44" s="222"/>
      <c r="C44" s="240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ht="15.75" x14ac:dyDescent="0.25">
      <c r="A45" s="222"/>
      <c r="B45" s="222"/>
      <c r="C45" s="240"/>
      <c r="D45" s="222"/>
      <c r="E45" s="222"/>
      <c r="F45" s="222"/>
      <c r="G45" s="222"/>
      <c r="H45" s="222"/>
      <c r="I45" s="222"/>
      <c r="J45" s="222"/>
      <c r="K45" s="222"/>
      <c r="L45" s="222"/>
      <c r="M45" s="222"/>
    </row>
    <row r="46" spans="1:13" ht="15.75" x14ac:dyDescent="0.25">
      <c r="A46" s="222"/>
      <c r="B46" s="222"/>
      <c r="C46" s="240"/>
      <c r="D46" s="222"/>
      <c r="E46" s="222"/>
      <c r="F46" s="222"/>
      <c r="G46" s="222"/>
      <c r="H46" s="222"/>
      <c r="I46" s="222"/>
      <c r="J46" s="222"/>
      <c r="K46" s="222"/>
      <c r="L46" s="222"/>
      <c r="M46" s="222"/>
    </row>
    <row r="47" spans="1:13" ht="15.75" x14ac:dyDescent="0.25">
      <c r="A47" s="222"/>
      <c r="B47" s="222"/>
      <c r="C47" s="240"/>
      <c r="D47" s="222"/>
      <c r="E47" s="222"/>
      <c r="F47" s="222"/>
      <c r="G47" s="222"/>
      <c r="H47" s="222"/>
      <c r="I47" s="222"/>
      <c r="J47" s="222"/>
      <c r="K47" s="222"/>
      <c r="L47" s="222"/>
      <c r="M47" s="222"/>
    </row>
    <row r="48" spans="1:13" ht="15.75" x14ac:dyDescent="0.25">
      <c r="A48" s="222"/>
      <c r="B48" s="222"/>
      <c r="C48" s="240"/>
      <c r="D48" s="222"/>
      <c r="E48" s="222"/>
      <c r="F48" s="222"/>
      <c r="G48" s="222"/>
      <c r="H48" s="222"/>
      <c r="I48" s="222"/>
      <c r="J48" s="222"/>
      <c r="K48" s="222"/>
      <c r="L48" s="222"/>
      <c r="M48" s="222"/>
    </row>
    <row r="49" spans="1:13" ht="15.75" x14ac:dyDescent="0.25">
      <c r="A49" s="222"/>
      <c r="B49" s="222"/>
      <c r="C49" s="240"/>
      <c r="D49" s="222"/>
      <c r="E49" s="222"/>
      <c r="F49" s="222"/>
      <c r="G49" s="222"/>
      <c r="H49" s="222"/>
      <c r="I49" s="222"/>
      <c r="J49" s="222"/>
      <c r="K49" s="222"/>
      <c r="L49" s="222"/>
      <c r="M49" s="222"/>
    </row>
    <row r="50" spans="1:13" ht="15.75" x14ac:dyDescent="0.25">
      <c r="A50" s="222"/>
      <c r="B50" s="222"/>
      <c r="C50" s="240"/>
      <c r="D50" s="222"/>
      <c r="E50" s="222"/>
      <c r="F50" s="222"/>
      <c r="G50" s="222"/>
      <c r="H50" s="222"/>
      <c r="I50" s="222"/>
      <c r="J50" s="222"/>
      <c r="K50" s="222"/>
      <c r="L50" s="222"/>
      <c r="M50" s="222"/>
    </row>
    <row r="51" spans="1:13" ht="15.75" x14ac:dyDescent="0.25">
      <c r="A51" s="222"/>
      <c r="B51" s="222"/>
      <c r="C51" s="240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5.75" x14ac:dyDescent="0.25">
      <c r="A52" s="222"/>
      <c r="B52" s="222"/>
      <c r="C52" s="240"/>
      <c r="D52" s="222"/>
      <c r="E52" s="222"/>
      <c r="F52" s="222"/>
      <c r="G52" s="222"/>
      <c r="H52" s="222"/>
      <c r="I52" s="222"/>
      <c r="J52" s="222"/>
      <c r="K52" s="222"/>
      <c r="L52" s="222"/>
      <c r="M52" s="222"/>
    </row>
    <row r="53" spans="1:13" ht="15.75" x14ac:dyDescent="0.25">
      <c r="A53" s="222"/>
      <c r="B53" s="222"/>
      <c r="C53" s="240"/>
      <c r="D53" s="222"/>
      <c r="E53" s="222"/>
      <c r="F53" s="222"/>
      <c r="G53" s="222"/>
      <c r="H53" s="222"/>
      <c r="I53" s="222"/>
      <c r="J53" s="222"/>
      <c r="K53" s="222"/>
      <c r="L53" s="222"/>
      <c r="M53" s="222"/>
    </row>
    <row r="54" spans="1:13" ht="15.75" x14ac:dyDescent="0.25">
      <c r="A54" s="222"/>
      <c r="B54" s="222"/>
      <c r="C54" s="240"/>
      <c r="D54" s="222"/>
      <c r="E54" s="222"/>
      <c r="F54" s="222"/>
      <c r="G54" s="222"/>
      <c r="H54" s="222"/>
      <c r="I54" s="222"/>
      <c r="J54" s="222"/>
      <c r="K54" s="222"/>
      <c r="L54" s="222"/>
      <c r="M54" s="222"/>
    </row>
    <row r="55" spans="1:13" ht="15.75" x14ac:dyDescent="0.25">
      <c r="A55" s="222"/>
      <c r="B55" s="222"/>
      <c r="C55" s="240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5.75" x14ac:dyDescent="0.25">
      <c r="A56" s="222"/>
      <c r="B56" s="222"/>
      <c r="C56" s="240"/>
      <c r="D56" s="222"/>
      <c r="E56" s="222"/>
      <c r="F56" s="222"/>
      <c r="G56" s="222"/>
      <c r="H56" s="222"/>
      <c r="I56" s="222"/>
      <c r="J56" s="222"/>
      <c r="K56" s="222"/>
      <c r="L56" s="222"/>
      <c r="M56" s="222"/>
    </row>
    <row r="57" spans="1:13" ht="15.75" x14ac:dyDescent="0.25">
      <c r="A57" s="222"/>
      <c r="B57" s="222"/>
      <c r="C57" s="240"/>
      <c r="D57" s="222"/>
      <c r="E57" s="222"/>
      <c r="F57" s="222"/>
      <c r="G57" s="222"/>
      <c r="H57" s="222"/>
      <c r="I57" s="222"/>
      <c r="J57" s="222"/>
      <c r="K57" s="222"/>
      <c r="L57" s="222"/>
      <c r="M57" s="222"/>
    </row>
    <row r="58" spans="1:13" ht="15.75" x14ac:dyDescent="0.25">
      <c r="A58" s="222"/>
      <c r="B58" s="222"/>
      <c r="C58" s="240"/>
      <c r="D58" s="222"/>
      <c r="E58" s="222"/>
      <c r="F58" s="222"/>
      <c r="G58" s="222"/>
      <c r="H58" s="222"/>
      <c r="I58" s="222"/>
      <c r="J58" s="222"/>
      <c r="K58" s="222"/>
      <c r="L58" s="222"/>
      <c r="M58" s="222"/>
    </row>
    <row r="59" spans="1:13" ht="15.75" x14ac:dyDescent="0.25">
      <c r="A59" s="222"/>
      <c r="B59" s="222"/>
      <c r="C59" s="240"/>
      <c r="D59" s="222"/>
      <c r="E59" s="222"/>
      <c r="F59" s="222"/>
      <c r="G59" s="222"/>
      <c r="H59" s="222"/>
      <c r="I59" s="222"/>
      <c r="J59" s="222"/>
      <c r="K59" s="222"/>
      <c r="L59" s="222"/>
      <c r="M59" s="222"/>
    </row>
    <row r="60" spans="1:13" ht="15.75" x14ac:dyDescent="0.25">
      <c r="A60" s="222"/>
      <c r="B60" s="222"/>
      <c r="C60" s="240"/>
      <c r="D60" s="222"/>
      <c r="E60" s="222"/>
      <c r="F60" s="222"/>
      <c r="G60" s="222"/>
      <c r="H60" s="222"/>
      <c r="I60" s="222"/>
      <c r="J60" s="222"/>
      <c r="K60" s="222"/>
      <c r="L60" s="222"/>
      <c r="M60" s="222"/>
    </row>
    <row r="61" spans="1:13" ht="15.75" x14ac:dyDescent="0.25">
      <c r="A61" s="222"/>
      <c r="B61" s="222"/>
      <c r="C61" s="240"/>
      <c r="D61" s="222"/>
      <c r="E61" s="222"/>
      <c r="F61" s="222"/>
      <c r="G61" s="222"/>
      <c r="H61" s="222"/>
      <c r="I61" s="222"/>
      <c r="J61" s="222"/>
      <c r="K61" s="222"/>
      <c r="L61" s="222"/>
      <c r="M61" s="222"/>
    </row>
    <row r="62" spans="1:13" ht="15.75" x14ac:dyDescent="0.25">
      <c r="A62" s="222"/>
      <c r="B62" s="222"/>
      <c r="C62" s="240"/>
      <c r="D62" s="222"/>
      <c r="E62" s="222"/>
      <c r="F62" s="222"/>
      <c r="G62" s="222"/>
      <c r="H62" s="222"/>
      <c r="I62" s="222"/>
      <c r="J62" s="222"/>
      <c r="K62" s="222"/>
      <c r="L62" s="222"/>
      <c r="M62" s="222"/>
    </row>
    <row r="63" spans="1:13" ht="15.75" x14ac:dyDescent="0.25">
      <c r="A63" s="222"/>
      <c r="B63" s="222"/>
      <c r="C63" s="240"/>
      <c r="D63" s="222"/>
      <c r="E63" s="222"/>
      <c r="F63" s="222"/>
      <c r="G63" s="222"/>
      <c r="H63" s="222"/>
      <c r="I63" s="222"/>
      <c r="J63" s="222"/>
      <c r="K63" s="222"/>
      <c r="L63" s="222"/>
      <c r="M63" s="222"/>
    </row>
    <row r="64" spans="1:13" ht="15.75" x14ac:dyDescent="0.25">
      <c r="A64" s="222"/>
      <c r="B64" s="222"/>
      <c r="C64" s="240"/>
      <c r="D64" s="222"/>
      <c r="E64" s="222"/>
      <c r="F64" s="222"/>
      <c r="G64" s="222"/>
      <c r="H64" s="222"/>
      <c r="I64" s="222"/>
      <c r="J64" s="222"/>
      <c r="K64" s="222"/>
      <c r="L64" s="222"/>
      <c r="M64" s="222"/>
    </row>
    <row r="65" spans="1:13" ht="15.75" x14ac:dyDescent="0.25">
      <c r="A65" s="222"/>
      <c r="B65" s="222"/>
      <c r="C65" s="240"/>
      <c r="D65" s="222"/>
      <c r="E65" s="222"/>
      <c r="F65" s="222"/>
      <c r="G65" s="222"/>
      <c r="H65" s="222"/>
      <c r="I65" s="222"/>
      <c r="J65" s="222"/>
      <c r="K65" s="222"/>
      <c r="L65" s="222"/>
      <c r="M65" s="222"/>
    </row>
    <row r="66" spans="1:13" ht="15.75" x14ac:dyDescent="0.25">
      <c r="A66" s="222"/>
      <c r="B66" s="222"/>
      <c r="C66" s="240"/>
      <c r="D66" s="222"/>
      <c r="E66" s="222"/>
      <c r="F66" s="222"/>
      <c r="G66" s="222"/>
      <c r="H66" s="222"/>
      <c r="I66" s="222"/>
      <c r="J66" s="222"/>
      <c r="K66" s="222"/>
      <c r="L66" s="222"/>
      <c r="M66" s="222"/>
    </row>
    <row r="67" spans="1:13" ht="15.75" x14ac:dyDescent="0.25">
      <c r="A67" s="222"/>
      <c r="B67" s="222"/>
      <c r="C67" s="240"/>
      <c r="D67" s="222"/>
      <c r="E67" s="222"/>
      <c r="F67" s="222"/>
      <c r="G67" s="222"/>
      <c r="H67" s="222"/>
      <c r="I67" s="222"/>
      <c r="J67" s="222"/>
      <c r="K67" s="222"/>
      <c r="L67" s="222"/>
      <c r="M67" s="222"/>
    </row>
    <row r="68" spans="1:13" ht="15.75" x14ac:dyDescent="0.25">
      <c r="A68" s="222"/>
      <c r="B68" s="222"/>
      <c r="C68" s="240"/>
      <c r="D68" s="222"/>
      <c r="E68" s="222"/>
      <c r="F68" s="222"/>
      <c r="G68" s="222"/>
      <c r="H68" s="222"/>
      <c r="I68" s="222"/>
      <c r="J68" s="222"/>
      <c r="K68" s="222"/>
      <c r="L68" s="222"/>
      <c r="M68" s="222"/>
    </row>
    <row r="69" spans="1:13" ht="15.75" x14ac:dyDescent="0.25">
      <c r="A69" s="222"/>
      <c r="B69" s="222"/>
      <c r="C69" s="240"/>
      <c r="D69" s="222"/>
      <c r="E69" s="222"/>
      <c r="F69" s="222"/>
      <c r="G69" s="222"/>
      <c r="H69" s="222"/>
      <c r="I69" s="222"/>
      <c r="J69" s="222"/>
      <c r="K69" s="222"/>
      <c r="L69" s="222"/>
      <c r="M69" s="222"/>
    </row>
    <row r="70" spans="1:13" ht="15.75" x14ac:dyDescent="0.25">
      <c r="A70" s="222"/>
      <c r="B70" s="222"/>
      <c r="C70" s="240"/>
      <c r="D70" s="222"/>
      <c r="E70" s="222"/>
      <c r="F70" s="222"/>
      <c r="G70" s="222"/>
      <c r="H70" s="222"/>
      <c r="I70" s="222"/>
      <c r="J70" s="222"/>
      <c r="K70" s="222"/>
      <c r="L70" s="222"/>
      <c r="M70" s="222"/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33"/>
  <sheetViews>
    <sheetView view="pageBreakPreview" zoomScale="90" zoomScaleNormal="80" zoomScaleSheetLayoutView="90" workbookViewId="0">
      <pane ySplit="6" topLeftCell="A102" activePane="bottomLeft" state="frozen"/>
      <selection pane="bottomLeft" activeCell="J125" sqref="J125"/>
    </sheetView>
  </sheetViews>
  <sheetFormatPr defaultRowHeight="15" x14ac:dyDescent="0.25"/>
  <cols>
    <col min="1" max="1" width="4.140625" style="115" customWidth="1"/>
    <col min="2" max="2" width="21.5703125" customWidth="1"/>
    <col min="3" max="3" width="14.140625" customWidth="1"/>
    <col min="4" max="4" width="12.7109375" customWidth="1"/>
    <col min="5" max="5" width="45.140625" style="57" customWidth="1"/>
    <col min="6" max="6" width="9.140625" style="105" customWidth="1"/>
    <col min="7" max="7" width="16.7109375" customWidth="1"/>
    <col min="8" max="8" width="16.85546875" customWidth="1"/>
    <col min="9" max="9" width="16.42578125" customWidth="1"/>
    <col min="10" max="10" width="16" customWidth="1"/>
    <col min="11" max="11" width="15.42578125" hidden="1" customWidth="1"/>
    <col min="12" max="13" width="13.42578125" hidden="1" customWidth="1"/>
    <col min="14" max="14" width="15.7109375" hidden="1" customWidth="1"/>
    <col min="15" max="15" width="12.140625" customWidth="1"/>
    <col min="16" max="16" width="13" bestFit="1" customWidth="1"/>
  </cols>
  <sheetData>
    <row r="1" spans="1:14" s="161" customFormat="1" ht="21.75" customHeight="1" x14ac:dyDescent="0.35">
      <c r="A1" s="208" t="s">
        <v>219</v>
      </c>
      <c r="B1" s="194"/>
      <c r="E1" s="194"/>
      <c r="F1" s="195"/>
    </row>
    <row r="2" spans="1:14" ht="21.75" customHeight="1" x14ac:dyDescent="0.25">
      <c r="B2" s="2"/>
    </row>
    <row r="3" spans="1:14" s="9" customFormat="1" ht="19.5" customHeight="1" x14ac:dyDescent="0.25">
      <c r="A3" s="299" t="s">
        <v>12</v>
      </c>
      <c r="B3" s="301" t="s">
        <v>19</v>
      </c>
      <c r="C3" s="299" t="s">
        <v>0</v>
      </c>
      <c r="D3" s="301" t="s">
        <v>1</v>
      </c>
      <c r="E3" s="301" t="s">
        <v>26</v>
      </c>
      <c r="F3" s="306" t="s">
        <v>23</v>
      </c>
      <c r="G3" s="304" t="s">
        <v>5</v>
      </c>
      <c r="H3" s="298" t="s">
        <v>107</v>
      </c>
      <c r="I3" s="298" t="s">
        <v>181</v>
      </c>
      <c r="J3" s="298"/>
      <c r="K3" s="298" t="s">
        <v>183</v>
      </c>
      <c r="L3" s="298" t="s">
        <v>181</v>
      </c>
      <c r="M3" s="298"/>
      <c r="N3" s="299" t="s">
        <v>25</v>
      </c>
    </row>
    <row r="4" spans="1:14" s="9" customFormat="1" ht="19.5" customHeight="1" x14ac:dyDescent="0.25">
      <c r="A4" s="303"/>
      <c r="B4" s="302"/>
      <c r="C4" s="303"/>
      <c r="D4" s="302"/>
      <c r="E4" s="302"/>
      <c r="F4" s="307"/>
      <c r="G4" s="305"/>
      <c r="H4" s="298"/>
      <c r="I4" s="23" t="s">
        <v>105</v>
      </c>
      <c r="J4" s="23" t="s">
        <v>182</v>
      </c>
      <c r="K4" s="298"/>
      <c r="L4" s="23" t="s">
        <v>105</v>
      </c>
      <c r="M4" s="23" t="s">
        <v>182</v>
      </c>
      <c r="N4" s="300"/>
    </row>
    <row r="5" spans="1:14" s="8" customFormat="1" ht="15.75" hidden="1" customHeight="1" x14ac:dyDescent="0.25">
      <c r="A5" s="172"/>
      <c r="B5" s="24"/>
      <c r="C5" s="24"/>
      <c r="D5" s="24"/>
      <c r="E5" s="113"/>
      <c r="F5" s="106"/>
      <c r="G5" s="76"/>
      <c r="H5" s="98"/>
    </row>
    <row r="6" spans="1:14" s="2" customFormat="1" hidden="1" x14ac:dyDescent="0.25">
      <c r="A6" s="95"/>
      <c r="B6" s="17" t="s">
        <v>4</v>
      </c>
      <c r="C6" s="13"/>
      <c r="D6" s="14"/>
      <c r="E6" s="99"/>
      <c r="F6" s="107"/>
      <c r="G6" s="15">
        <f>SUM(G5:G5)</f>
        <v>0</v>
      </c>
      <c r="H6" s="209"/>
      <c r="I6" s="209"/>
      <c r="J6" s="209"/>
    </row>
    <row r="7" spans="1:14" s="2" customFormat="1" x14ac:dyDescent="0.25">
      <c r="A7" s="175">
        <v>1</v>
      </c>
      <c r="B7" s="68" t="s">
        <v>109</v>
      </c>
      <c r="C7" s="21" t="s">
        <v>39</v>
      </c>
      <c r="D7" s="12">
        <v>43137</v>
      </c>
      <c r="E7" s="100" t="s">
        <v>110</v>
      </c>
      <c r="F7" s="108">
        <v>1</v>
      </c>
      <c r="G7" s="4">
        <v>110000</v>
      </c>
      <c r="H7" s="176">
        <f>G7</f>
        <v>110000</v>
      </c>
      <c r="I7" s="11">
        <f>H7</f>
        <v>110000</v>
      </c>
      <c r="J7" s="11"/>
      <c r="K7" s="3"/>
      <c r="L7" s="3"/>
      <c r="M7" s="3"/>
      <c r="N7" s="3"/>
    </row>
    <row r="8" spans="1:14" x14ac:dyDescent="0.25">
      <c r="A8" s="145">
        <v>2</v>
      </c>
      <c r="B8" s="68" t="s">
        <v>111</v>
      </c>
      <c r="C8" s="21" t="s">
        <v>27</v>
      </c>
      <c r="D8" s="12">
        <v>43138</v>
      </c>
      <c r="E8" s="100" t="s">
        <v>218</v>
      </c>
      <c r="F8" s="108">
        <v>2</v>
      </c>
      <c r="G8" s="4">
        <v>45000</v>
      </c>
      <c r="H8" s="141">
        <f t="shared" ref="H8:I70" si="0">G8</f>
        <v>45000</v>
      </c>
      <c r="I8" s="112"/>
      <c r="J8" s="112">
        <f>H8</f>
        <v>45000</v>
      </c>
      <c r="K8" s="4"/>
      <c r="L8" s="4"/>
      <c r="M8" s="4"/>
      <c r="N8" s="4"/>
    </row>
    <row r="9" spans="1:14" x14ac:dyDescent="0.25">
      <c r="A9" s="145">
        <v>3</v>
      </c>
      <c r="B9" s="68" t="s">
        <v>40</v>
      </c>
      <c r="C9" s="21" t="s">
        <v>112</v>
      </c>
      <c r="D9" s="12">
        <v>43142</v>
      </c>
      <c r="E9" s="100" t="s">
        <v>113</v>
      </c>
      <c r="F9" s="108">
        <v>1</v>
      </c>
      <c r="G9" s="4">
        <v>1731</v>
      </c>
      <c r="H9" s="176">
        <f t="shared" si="0"/>
        <v>1731</v>
      </c>
      <c r="I9" s="11">
        <f t="shared" si="0"/>
        <v>1731</v>
      </c>
      <c r="J9" s="11"/>
      <c r="K9" s="4"/>
      <c r="L9" s="4"/>
      <c r="M9" s="4"/>
      <c r="N9" s="4"/>
    </row>
    <row r="10" spans="1:14" x14ac:dyDescent="0.25">
      <c r="A10" s="175">
        <v>4</v>
      </c>
      <c r="B10" s="169" t="s">
        <v>38</v>
      </c>
      <c r="C10" s="169" t="s">
        <v>38</v>
      </c>
      <c r="D10" s="169" t="s">
        <v>38</v>
      </c>
      <c r="E10" s="100" t="s">
        <v>114</v>
      </c>
      <c r="F10" s="108">
        <v>2</v>
      </c>
      <c r="G10" s="4">
        <v>6862</v>
      </c>
      <c r="H10" s="176">
        <f t="shared" si="0"/>
        <v>6862</v>
      </c>
      <c r="I10" s="11">
        <f t="shared" si="0"/>
        <v>6862</v>
      </c>
      <c r="J10" s="11"/>
      <c r="K10" s="4"/>
      <c r="L10" s="4"/>
      <c r="M10" s="4"/>
      <c r="N10" s="4"/>
    </row>
    <row r="11" spans="1:14" x14ac:dyDescent="0.25">
      <c r="A11" s="145">
        <v>5</v>
      </c>
      <c r="B11" s="169" t="s">
        <v>38</v>
      </c>
      <c r="C11" s="169" t="s">
        <v>38</v>
      </c>
      <c r="D11" s="169" t="s">
        <v>38</v>
      </c>
      <c r="E11" s="100" t="s">
        <v>216</v>
      </c>
      <c r="F11" s="108">
        <v>3</v>
      </c>
      <c r="G11" s="4">
        <v>9330</v>
      </c>
      <c r="H11" s="176">
        <f t="shared" si="0"/>
        <v>9330</v>
      </c>
      <c r="I11" s="11">
        <f t="shared" si="0"/>
        <v>9330</v>
      </c>
      <c r="J11" s="11"/>
      <c r="K11" s="4"/>
      <c r="L11" s="4"/>
      <c r="M11" s="4"/>
      <c r="N11" s="4"/>
    </row>
    <row r="12" spans="1:14" x14ac:dyDescent="0.25">
      <c r="A12" s="145">
        <v>6</v>
      </c>
      <c r="B12" s="169" t="s">
        <v>38</v>
      </c>
      <c r="C12" s="169" t="s">
        <v>38</v>
      </c>
      <c r="D12" s="169" t="s">
        <v>38</v>
      </c>
      <c r="E12" s="100" t="s">
        <v>115</v>
      </c>
      <c r="F12" s="108">
        <v>1</v>
      </c>
      <c r="G12" s="4">
        <v>68765</v>
      </c>
      <c r="H12" s="176">
        <f t="shared" si="0"/>
        <v>68765</v>
      </c>
      <c r="I12" s="11">
        <f t="shared" si="0"/>
        <v>68765</v>
      </c>
      <c r="J12" s="11"/>
      <c r="K12" s="4"/>
      <c r="L12" s="4"/>
      <c r="M12" s="4"/>
      <c r="N12" s="4"/>
    </row>
    <row r="13" spans="1:14" x14ac:dyDescent="0.25">
      <c r="A13" s="175">
        <v>7</v>
      </c>
      <c r="B13" s="169" t="s">
        <v>38</v>
      </c>
      <c r="C13" s="169" t="s">
        <v>38</v>
      </c>
      <c r="D13" s="169" t="s">
        <v>38</v>
      </c>
      <c r="E13" s="100" t="s">
        <v>114</v>
      </c>
      <c r="F13" s="108">
        <v>2</v>
      </c>
      <c r="G13" s="4">
        <v>6862</v>
      </c>
      <c r="H13" s="176">
        <f t="shared" si="0"/>
        <v>6862</v>
      </c>
      <c r="I13" s="11">
        <f t="shared" si="0"/>
        <v>6862</v>
      </c>
      <c r="J13" s="11"/>
      <c r="K13" s="4"/>
      <c r="L13" s="4"/>
      <c r="M13" s="4"/>
      <c r="N13" s="4"/>
    </row>
    <row r="14" spans="1:14" s="72" customFormat="1" x14ac:dyDescent="0.25">
      <c r="A14" s="148">
        <v>8</v>
      </c>
      <c r="B14" s="169" t="s">
        <v>38</v>
      </c>
      <c r="C14" s="169" t="s">
        <v>38</v>
      </c>
      <c r="D14" s="169" t="s">
        <v>38</v>
      </c>
      <c r="E14" s="114" t="s">
        <v>116</v>
      </c>
      <c r="F14" s="147">
        <v>1</v>
      </c>
      <c r="G14" s="92">
        <v>11110</v>
      </c>
      <c r="H14" s="126">
        <f t="shared" si="0"/>
        <v>11110</v>
      </c>
      <c r="I14" s="27">
        <f t="shared" ref="I14:I20" si="1">H14</f>
        <v>11110</v>
      </c>
      <c r="J14" s="27"/>
      <c r="K14" s="92"/>
      <c r="L14" s="92"/>
      <c r="M14" s="92"/>
      <c r="N14" s="92"/>
    </row>
    <row r="15" spans="1:14" s="72" customFormat="1" x14ac:dyDescent="0.25">
      <c r="A15" s="148">
        <v>9</v>
      </c>
      <c r="B15" s="169" t="s">
        <v>38</v>
      </c>
      <c r="C15" s="169" t="s">
        <v>38</v>
      </c>
      <c r="D15" s="169" t="s">
        <v>38</v>
      </c>
      <c r="E15" s="114" t="s">
        <v>117</v>
      </c>
      <c r="F15" s="147">
        <v>4</v>
      </c>
      <c r="G15" s="92">
        <v>17284</v>
      </c>
      <c r="H15" s="126">
        <f t="shared" si="0"/>
        <v>17284</v>
      </c>
      <c r="I15" s="27">
        <f t="shared" si="1"/>
        <v>17284</v>
      </c>
      <c r="J15" s="27"/>
      <c r="K15" s="92"/>
      <c r="L15" s="92"/>
      <c r="M15" s="92"/>
      <c r="N15" s="92"/>
    </row>
    <row r="16" spans="1:14" s="72" customFormat="1" x14ac:dyDescent="0.25">
      <c r="A16" s="175">
        <v>10</v>
      </c>
      <c r="B16" s="169" t="s">
        <v>38</v>
      </c>
      <c r="C16" s="169" t="s">
        <v>38</v>
      </c>
      <c r="D16" s="169" t="s">
        <v>38</v>
      </c>
      <c r="E16" s="114" t="s">
        <v>118</v>
      </c>
      <c r="F16" s="147">
        <v>2</v>
      </c>
      <c r="G16" s="92">
        <v>8642</v>
      </c>
      <c r="H16" s="126">
        <f>G16</f>
        <v>8642</v>
      </c>
      <c r="I16" s="27">
        <f t="shared" si="1"/>
        <v>8642</v>
      </c>
      <c r="J16" s="27"/>
      <c r="K16" s="92"/>
      <c r="L16" s="92"/>
      <c r="M16" s="92"/>
      <c r="N16" s="92"/>
    </row>
    <row r="17" spans="1:16" x14ac:dyDescent="0.25">
      <c r="A17" s="145">
        <v>11</v>
      </c>
      <c r="B17" s="169" t="s">
        <v>38</v>
      </c>
      <c r="C17" s="169" t="s">
        <v>38</v>
      </c>
      <c r="D17" s="169" t="s">
        <v>38</v>
      </c>
      <c r="E17" s="100" t="s">
        <v>119</v>
      </c>
      <c r="F17" s="108">
        <v>1</v>
      </c>
      <c r="G17" s="4">
        <v>7865</v>
      </c>
      <c r="H17" s="176">
        <f t="shared" si="0"/>
        <v>7865</v>
      </c>
      <c r="I17" s="11">
        <f t="shared" si="1"/>
        <v>7865</v>
      </c>
      <c r="J17" s="11"/>
      <c r="K17" s="4"/>
      <c r="L17" s="4"/>
      <c r="M17" s="4"/>
      <c r="N17" s="4"/>
    </row>
    <row r="18" spans="1:16" x14ac:dyDescent="0.25">
      <c r="A18" s="145">
        <v>12</v>
      </c>
      <c r="B18" s="169" t="s">
        <v>38</v>
      </c>
      <c r="C18" s="169" t="s">
        <v>38</v>
      </c>
      <c r="D18" s="169" t="s">
        <v>38</v>
      </c>
      <c r="E18" s="100" t="s">
        <v>120</v>
      </c>
      <c r="F18" s="108">
        <v>2</v>
      </c>
      <c r="G18" s="4">
        <v>39750</v>
      </c>
      <c r="H18" s="176">
        <f t="shared" si="0"/>
        <v>39750</v>
      </c>
      <c r="I18" s="11">
        <f t="shared" si="1"/>
        <v>39750</v>
      </c>
      <c r="J18" s="11"/>
      <c r="K18" s="4"/>
      <c r="L18" s="4"/>
      <c r="M18" s="4"/>
      <c r="N18" s="4"/>
    </row>
    <row r="19" spans="1:16" x14ac:dyDescent="0.25">
      <c r="A19" s="175">
        <v>13</v>
      </c>
      <c r="B19" s="169" t="s">
        <v>38</v>
      </c>
      <c r="C19" s="169" t="s">
        <v>38</v>
      </c>
      <c r="D19" s="169" t="s">
        <v>38</v>
      </c>
      <c r="E19" s="100" t="s">
        <v>121</v>
      </c>
      <c r="F19" s="108">
        <v>2</v>
      </c>
      <c r="G19" s="4">
        <v>8642</v>
      </c>
      <c r="H19" s="176">
        <f t="shared" si="0"/>
        <v>8642</v>
      </c>
      <c r="I19" s="11">
        <f t="shared" si="1"/>
        <v>8642</v>
      </c>
      <c r="J19" s="11"/>
      <c r="K19" s="4"/>
      <c r="L19" s="4"/>
      <c r="M19" s="4"/>
      <c r="N19" s="4"/>
    </row>
    <row r="20" spans="1:16" x14ac:dyDescent="0.25">
      <c r="A20" s="145">
        <v>14</v>
      </c>
      <c r="B20" s="169" t="s">
        <v>38</v>
      </c>
      <c r="C20" s="169" t="s">
        <v>38</v>
      </c>
      <c r="D20" s="169" t="s">
        <v>38</v>
      </c>
      <c r="E20" s="100" t="s">
        <v>122</v>
      </c>
      <c r="F20" s="108">
        <v>1</v>
      </c>
      <c r="G20" s="4">
        <v>15321</v>
      </c>
      <c r="H20" s="176">
        <f t="shared" si="0"/>
        <v>15321</v>
      </c>
      <c r="I20" s="11">
        <f t="shared" si="1"/>
        <v>15321</v>
      </c>
      <c r="J20" s="11"/>
      <c r="K20" s="4"/>
      <c r="L20" s="4"/>
      <c r="M20" s="4"/>
      <c r="N20" s="4"/>
    </row>
    <row r="21" spans="1:16" x14ac:dyDescent="0.25">
      <c r="A21" s="175">
        <v>16</v>
      </c>
      <c r="B21" s="173" t="s">
        <v>123</v>
      </c>
      <c r="C21" s="24" t="s">
        <v>126</v>
      </c>
      <c r="D21" s="24" t="s">
        <v>127</v>
      </c>
      <c r="E21" s="100" t="s">
        <v>124</v>
      </c>
      <c r="F21" s="108">
        <v>5</v>
      </c>
      <c r="G21" s="4">
        <v>87500</v>
      </c>
      <c r="H21" s="176">
        <f t="shared" si="0"/>
        <v>87500</v>
      </c>
      <c r="I21" s="11">
        <f>H21-J21</f>
        <v>52500</v>
      </c>
      <c r="J21" s="11">
        <v>35000</v>
      </c>
      <c r="K21" s="4"/>
      <c r="L21" s="4"/>
      <c r="M21" s="4"/>
      <c r="N21" s="4"/>
      <c r="P21" s="6"/>
    </row>
    <row r="22" spans="1:16" s="188" customFormat="1" hidden="1" x14ac:dyDescent="0.25">
      <c r="A22" s="182">
        <v>17</v>
      </c>
      <c r="B22" s="181" t="s">
        <v>38</v>
      </c>
      <c r="C22" s="181" t="s">
        <v>38</v>
      </c>
      <c r="D22" s="181" t="s">
        <v>38</v>
      </c>
      <c r="E22" s="185" t="s">
        <v>125</v>
      </c>
      <c r="F22" s="186">
        <v>3</v>
      </c>
      <c r="G22" s="187">
        <v>123000</v>
      </c>
      <c r="H22" s="199"/>
      <c r="I22" s="187"/>
      <c r="J22" s="187"/>
      <c r="K22" s="187"/>
      <c r="L22" s="187"/>
      <c r="M22" s="187"/>
      <c r="N22" s="187"/>
    </row>
    <row r="23" spans="1:16" hidden="1" x14ac:dyDescent="0.25">
      <c r="A23" s="174"/>
      <c r="B23" s="17" t="s">
        <v>7</v>
      </c>
      <c r="C23" s="17"/>
      <c r="D23" s="19"/>
      <c r="E23" s="101"/>
      <c r="F23" s="107"/>
      <c r="G23" s="15">
        <f t="shared" ref="G23:N23" si="2">SUM(G7:G22)</f>
        <v>567664</v>
      </c>
      <c r="H23" s="15">
        <f t="shared" si="2"/>
        <v>444664</v>
      </c>
      <c r="I23" s="15">
        <f t="shared" si="2"/>
        <v>364664</v>
      </c>
      <c r="J23" s="15">
        <f t="shared" si="2"/>
        <v>80000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</row>
    <row r="24" spans="1:16" x14ac:dyDescent="0.25">
      <c r="A24" s="145">
        <v>18</v>
      </c>
      <c r="B24" s="68" t="s">
        <v>128</v>
      </c>
      <c r="C24" s="21" t="s">
        <v>129</v>
      </c>
      <c r="D24" s="12">
        <v>43172</v>
      </c>
      <c r="E24" s="100" t="s">
        <v>130</v>
      </c>
      <c r="F24" s="108">
        <v>1</v>
      </c>
      <c r="G24" s="4">
        <v>41000</v>
      </c>
      <c r="H24" s="176">
        <f t="shared" si="0"/>
        <v>41000</v>
      </c>
      <c r="I24" s="4">
        <f>H24</f>
        <v>41000</v>
      </c>
      <c r="J24" s="4"/>
      <c r="K24" s="4"/>
      <c r="L24" s="4"/>
      <c r="M24" s="4"/>
      <c r="N24" s="4"/>
    </row>
    <row r="25" spans="1:16" x14ac:dyDescent="0.25">
      <c r="A25" s="145">
        <v>19</v>
      </c>
      <c r="B25" s="68" t="s">
        <v>109</v>
      </c>
      <c r="C25" s="21" t="s">
        <v>135</v>
      </c>
      <c r="D25" s="12">
        <v>43179</v>
      </c>
      <c r="E25" s="100" t="s">
        <v>132</v>
      </c>
      <c r="F25" s="108">
        <v>1</v>
      </c>
      <c r="G25" s="22">
        <v>107290</v>
      </c>
      <c r="H25" s="176">
        <f t="shared" si="0"/>
        <v>107290</v>
      </c>
      <c r="I25" s="4">
        <f t="shared" si="0"/>
        <v>107290</v>
      </c>
      <c r="J25" s="4"/>
      <c r="K25" s="4"/>
      <c r="L25" s="4"/>
      <c r="M25" s="4"/>
      <c r="N25" s="4"/>
    </row>
    <row r="26" spans="1:16" x14ac:dyDescent="0.25">
      <c r="A26" s="145">
        <v>20</v>
      </c>
      <c r="B26" s="169" t="s">
        <v>38</v>
      </c>
      <c r="C26" s="169" t="s">
        <v>38</v>
      </c>
      <c r="D26" s="169" t="s">
        <v>38</v>
      </c>
      <c r="E26" s="100" t="s">
        <v>133</v>
      </c>
      <c r="F26" s="108">
        <v>1</v>
      </c>
      <c r="G26" s="22">
        <v>51808</v>
      </c>
      <c r="H26" s="176">
        <f t="shared" si="0"/>
        <v>51808</v>
      </c>
      <c r="I26" s="4"/>
      <c r="J26" s="4">
        <f>H26</f>
        <v>51808</v>
      </c>
      <c r="K26" s="4"/>
      <c r="L26" s="4"/>
      <c r="M26" s="4"/>
      <c r="N26" s="4"/>
    </row>
    <row r="27" spans="1:16" x14ac:dyDescent="0.25">
      <c r="A27" s="145">
        <v>21</v>
      </c>
      <c r="B27" s="173" t="s">
        <v>109</v>
      </c>
      <c r="C27" s="24" t="s">
        <v>134</v>
      </c>
      <c r="D27" s="24" t="s">
        <v>136</v>
      </c>
      <c r="E27" s="100" t="s">
        <v>137</v>
      </c>
      <c r="F27" s="108">
        <v>1</v>
      </c>
      <c r="G27" s="22">
        <v>166361</v>
      </c>
      <c r="H27" s="176">
        <f t="shared" si="0"/>
        <v>166361</v>
      </c>
      <c r="I27" s="4">
        <f t="shared" si="0"/>
        <v>166361</v>
      </c>
      <c r="J27" s="4"/>
      <c r="K27" s="4"/>
      <c r="L27" s="4"/>
      <c r="M27" s="4"/>
      <c r="N27" s="4"/>
    </row>
    <row r="28" spans="1:16" x14ac:dyDescent="0.25">
      <c r="A28" s="145">
        <v>22</v>
      </c>
      <c r="B28" s="173" t="s">
        <v>109</v>
      </c>
      <c r="C28" s="24" t="s">
        <v>138</v>
      </c>
      <c r="D28" s="24" t="s">
        <v>136</v>
      </c>
      <c r="E28" s="100" t="s">
        <v>139</v>
      </c>
      <c r="F28" s="119">
        <v>6</v>
      </c>
      <c r="G28" s="22">
        <v>54000</v>
      </c>
      <c r="H28" s="176">
        <f t="shared" si="0"/>
        <v>54000</v>
      </c>
      <c r="I28" s="4">
        <f t="shared" si="0"/>
        <v>54000</v>
      </c>
      <c r="J28" s="4"/>
      <c r="K28" s="4"/>
      <c r="L28" s="4"/>
      <c r="M28" s="4"/>
      <c r="N28" s="4"/>
    </row>
    <row r="29" spans="1:16" x14ac:dyDescent="0.25">
      <c r="A29" s="145">
        <v>23</v>
      </c>
      <c r="B29" s="169" t="s">
        <v>38</v>
      </c>
      <c r="C29" s="169" t="s">
        <v>38</v>
      </c>
      <c r="D29" s="169" t="s">
        <v>38</v>
      </c>
      <c r="E29" s="100" t="s">
        <v>140</v>
      </c>
      <c r="F29" s="119">
        <v>1</v>
      </c>
      <c r="G29" s="22">
        <v>78715</v>
      </c>
      <c r="H29" s="176">
        <f t="shared" si="0"/>
        <v>78715</v>
      </c>
      <c r="I29" s="4">
        <f t="shared" si="0"/>
        <v>78715</v>
      </c>
      <c r="J29" s="4"/>
      <c r="K29" s="4"/>
      <c r="L29" s="4"/>
      <c r="M29" s="4"/>
      <c r="N29" s="4"/>
    </row>
    <row r="30" spans="1:16" x14ac:dyDescent="0.25">
      <c r="A30" s="145">
        <v>24</v>
      </c>
      <c r="B30" s="173" t="s">
        <v>141</v>
      </c>
      <c r="C30" s="24" t="s">
        <v>142</v>
      </c>
      <c r="D30" s="24" t="s">
        <v>136</v>
      </c>
      <c r="E30" s="100" t="s">
        <v>143</v>
      </c>
      <c r="F30" s="119">
        <v>4</v>
      </c>
      <c r="G30" s="22">
        <v>4708</v>
      </c>
      <c r="H30" s="176">
        <f t="shared" si="0"/>
        <v>4708</v>
      </c>
      <c r="I30" s="4">
        <f t="shared" si="0"/>
        <v>4708</v>
      </c>
      <c r="J30" s="4"/>
      <c r="K30" s="4"/>
      <c r="L30" s="4"/>
      <c r="M30" s="4"/>
      <c r="N30" s="4"/>
    </row>
    <row r="31" spans="1:16" x14ac:dyDescent="0.25">
      <c r="A31" s="145">
        <v>25</v>
      </c>
      <c r="B31" s="169" t="s">
        <v>38</v>
      </c>
      <c r="C31" s="169" t="s">
        <v>38</v>
      </c>
      <c r="D31" s="169" t="s">
        <v>38</v>
      </c>
      <c r="E31" s="100" t="s">
        <v>144</v>
      </c>
      <c r="F31" s="119">
        <v>1</v>
      </c>
      <c r="G31" s="22">
        <v>7777</v>
      </c>
      <c r="H31" s="176">
        <f t="shared" si="0"/>
        <v>7777</v>
      </c>
      <c r="I31" s="4">
        <f t="shared" si="0"/>
        <v>7777</v>
      </c>
      <c r="J31" s="4"/>
      <c r="K31" s="4"/>
      <c r="L31" s="4"/>
      <c r="M31" s="4"/>
      <c r="N31" s="4"/>
    </row>
    <row r="32" spans="1:16" x14ac:dyDescent="0.25">
      <c r="A32" s="145">
        <v>26</v>
      </c>
      <c r="B32" s="68" t="s">
        <v>145</v>
      </c>
      <c r="C32" s="24" t="s">
        <v>146</v>
      </c>
      <c r="D32" s="24" t="s">
        <v>147</v>
      </c>
      <c r="E32" s="100" t="s">
        <v>148</v>
      </c>
      <c r="F32" s="119">
        <v>2</v>
      </c>
      <c r="G32" s="4">
        <v>32990</v>
      </c>
      <c r="H32" s="176">
        <f t="shared" si="0"/>
        <v>32990</v>
      </c>
      <c r="I32" s="4"/>
      <c r="J32" s="4">
        <f>H32</f>
        <v>32990</v>
      </c>
      <c r="K32" s="4"/>
      <c r="L32" s="4"/>
      <c r="M32" s="4"/>
      <c r="N32" s="4"/>
    </row>
    <row r="33" spans="1:15" x14ac:dyDescent="0.25">
      <c r="A33" s="145">
        <v>27</v>
      </c>
      <c r="B33" s="169" t="s">
        <v>38</v>
      </c>
      <c r="C33" s="169" t="s">
        <v>38</v>
      </c>
      <c r="D33" s="169" t="s">
        <v>38</v>
      </c>
      <c r="E33" s="100" t="s">
        <v>149</v>
      </c>
      <c r="F33" s="119">
        <v>2</v>
      </c>
      <c r="G33" s="4">
        <v>125680</v>
      </c>
      <c r="H33" s="176">
        <f t="shared" si="0"/>
        <v>125680</v>
      </c>
      <c r="I33" s="4">
        <f t="shared" si="0"/>
        <v>125680</v>
      </c>
      <c r="J33" s="4"/>
      <c r="K33" s="4"/>
      <c r="L33" s="4"/>
      <c r="M33" s="4"/>
      <c r="N33" s="4"/>
    </row>
    <row r="34" spans="1:15" x14ac:dyDescent="0.25">
      <c r="A34" s="145">
        <v>28</v>
      </c>
      <c r="B34" s="169" t="s">
        <v>38</v>
      </c>
      <c r="C34" s="169" t="s">
        <v>38</v>
      </c>
      <c r="D34" s="169" t="s">
        <v>38</v>
      </c>
      <c r="E34" s="100" t="s">
        <v>150</v>
      </c>
      <c r="F34" s="119">
        <v>1</v>
      </c>
      <c r="G34" s="4">
        <v>82700</v>
      </c>
      <c r="H34" s="176">
        <f t="shared" si="0"/>
        <v>82700</v>
      </c>
      <c r="I34" s="4">
        <f t="shared" si="0"/>
        <v>82700</v>
      </c>
      <c r="J34" s="4"/>
      <c r="K34" s="4"/>
      <c r="L34" s="4"/>
      <c r="M34" s="4"/>
      <c r="N34" s="4"/>
    </row>
    <row r="35" spans="1:15" x14ac:dyDescent="0.25">
      <c r="A35" s="145">
        <v>29</v>
      </c>
      <c r="B35" s="169" t="s">
        <v>38</v>
      </c>
      <c r="C35" s="169" t="s">
        <v>38</v>
      </c>
      <c r="D35" s="169" t="s">
        <v>38</v>
      </c>
      <c r="E35" s="100" t="s">
        <v>151</v>
      </c>
      <c r="F35" s="119">
        <v>3</v>
      </c>
      <c r="G35" s="4">
        <v>223110</v>
      </c>
      <c r="H35" s="176">
        <f t="shared" si="0"/>
        <v>223110</v>
      </c>
      <c r="I35" s="4">
        <f t="shared" si="0"/>
        <v>223110</v>
      </c>
      <c r="J35" s="4"/>
      <c r="K35" s="4"/>
      <c r="L35" s="4"/>
      <c r="M35" s="4"/>
      <c r="N35" s="4"/>
    </row>
    <row r="36" spans="1:15" x14ac:dyDescent="0.25">
      <c r="A36" s="145">
        <v>30</v>
      </c>
      <c r="B36" s="173" t="s">
        <v>152</v>
      </c>
      <c r="C36" s="24" t="s">
        <v>153</v>
      </c>
      <c r="D36" s="24" t="s">
        <v>154</v>
      </c>
      <c r="E36" s="100" t="s">
        <v>155</v>
      </c>
      <c r="F36" s="119">
        <v>1</v>
      </c>
      <c r="G36" s="4">
        <v>99120</v>
      </c>
      <c r="H36" s="176">
        <f t="shared" si="0"/>
        <v>99120</v>
      </c>
      <c r="I36" s="4">
        <f t="shared" si="0"/>
        <v>99120</v>
      </c>
      <c r="J36" s="4"/>
      <c r="K36" s="4"/>
      <c r="L36" s="4"/>
      <c r="M36" s="4"/>
      <c r="N36" s="4"/>
    </row>
    <row r="37" spans="1:15" x14ac:dyDescent="0.25">
      <c r="A37" s="145">
        <v>31</v>
      </c>
      <c r="B37" s="173" t="s">
        <v>152</v>
      </c>
      <c r="C37" s="24" t="s">
        <v>156</v>
      </c>
      <c r="D37" s="24" t="s">
        <v>154</v>
      </c>
      <c r="E37" s="100" t="s">
        <v>157</v>
      </c>
      <c r="F37" s="119">
        <v>1</v>
      </c>
      <c r="G37" s="4">
        <v>159814</v>
      </c>
      <c r="H37" s="176">
        <f t="shared" si="0"/>
        <v>159814</v>
      </c>
      <c r="I37" s="4">
        <f t="shared" si="0"/>
        <v>159814</v>
      </c>
      <c r="J37" s="4"/>
      <c r="K37" s="4"/>
      <c r="L37" s="4"/>
      <c r="M37" s="4"/>
      <c r="N37" s="4"/>
    </row>
    <row r="38" spans="1:15" x14ac:dyDescent="0.25">
      <c r="A38" s="145">
        <v>32</v>
      </c>
      <c r="B38" s="173" t="s">
        <v>158</v>
      </c>
      <c r="C38" s="24" t="s">
        <v>159</v>
      </c>
      <c r="D38" s="24" t="s">
        <v>160</v>
      </c>
      <c r="E38" s="100" t="s">
        <v>161</v>
      </c>
      <c r="F38" s="119">
        <v>2</v>
      </c>
      <c r="G38" s="4">
        <v>3500</v>
      </c>
      <c r="H38" s="176">
        <f t="shared" si="0"/>
        <v>3500</v>
      </c>
      <c r="I38" s="4"/>
      <c r="J38" s="4">
        <f>H38</f>
        <v>3500</v>
      </c>
      <c r="K38" s="4"/>
      <c r="L38" s="4"/>
      <c r="M38" s="4"/>
      <c r="N38" s="171"/>
      <c r="O38" s="205"/>
    </row>
    <row r="39" spans="1:15" hidden="1" x14ac:dyDescent="0.25">
      <c r="A39" s="174"/>
      <c r="B39" s="17" t="s">
        <v>8</v>
      </c>
      <c r="C39" s="28"/>
      <c r="D39" s="19"/>
      <c r="E39" s="101"/>
      <c r="F39" s="107"/>
      <c r="G39" s="15">
        <f t="shared" ref="G39:N39" si="3">SUM(G24:G38)</f>
        <v>1238573</v>
      </c>
      <c r="H39" s="15">
        <f t="shared" si="3"/>
        <v>1238573</v>
      </c>
      <c r="I39" s="15">
        <f t="shared" si="3"/>
        <v>1150275</v>
      </c>
      <c r="J39" s="15">
        <f t="shared" si="3"/>
        <v>88298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204">
        <f t="shared" si="3"/>
        <v>0</v>
      </c>
      <c r="O39" s="205"/>
    </row>
    <row r="40" spans="1:15" x14ac:dyDescent="0.25">
      <c r="A40" s="145">
        <v>29</v>
      </c>
      <c r="B40" s="68" t="s">
        <v>162</v>
      </c>
      <c r="C40" s="21" t="s">
        <v>163</v>
      </c>
      <c r="D40" s="12">
        <v>43207</v>
      </c>
      <c r="E40" s="100" t="s">
        <v>164</v>
      </c>
      <c r="F40" s="108">
        <v>1</v>
      </c>
      <c r="G40" s="92">
        <v>24444</v>
      </c>
      <c r="H40" s="176">
        <f t="shared" si="0"/>
        <v>24444</v>
      </c>
      <c r="I40" s="4">
        <f>H40</f>
        <v>24444</v>
      </c>
      <c r="J40" s="4"/>
      <c r="K40" s="4"/>
      <c r="L40" s="4"/>
      <c r="M40" s="4"/>
      <c r="N40" s="171"/>
      <c r="O40" s="205"/>
    </row>
    <row r="41" spans="1:15" s="72" customFormat="1" x14ac:dyDescent="0.25">
      <c r="A41" s="148">
        <v>30</v>
      </c>
      <c r="B41" s="169" t="s">
        <v>38</v>
      </c>
      <c r="C41" s="169" t="s">
        <v>38</v>
      </c>
      <c r="D41" s="169" t="s">
        <v>38</v>
      </c>
      <c r="E41" s="114" t="s">
        <v>165</v>
      </c>
      <c r="F41" s="147">
        <v>1</v>
      </c>
      <c r="G41" s="92">
        <v>1777</v>
      </c>
      <c r="H41" s="126">
        <f t="shared" si="0"/>
        <v>1777</v>
      </c>
      <c r="I41" s="92">
        <f t="shared" ref="I41:I54" si="4">H41</f>
        <v>1777</v>
      </c>
      <c r="J41" s="92"/>
      <c r="K41" s="92"/>
      <c r="L41" s="92"/>
      <c r="M41" s="92"/>
      <c r="N41" s="207"/>
      <c r="O41" s="170"/>
    </row>
    <row r="42" spans="1:15" x14ac:dyDescent="0.25">
      <c r="A42" s="145">
        <v>31</v>
      </c>
      <c r="B42" s="169" t="s">
        <v>38</v>
      </c>
      <c r="C42" s="169" t="s">
        <v>38</v>
      </c>
      <c r="D42" s="169" t="s">
        <v>38</v>
      </c>
      <c r="E42" s="100" t="s">
        <v>166</v>
      </c>
      <c r="F42" s="108">
        <v>1</v>
      </c>
      <c r="G42" s="92">
        <v>64777</v>
      </c>
      <c r="H42" s="176">
        <f t="shared" si="0"/>
        <v>64777</v>
      </c>
      <c r="I42" s="4">
        <f t="shared" si="4"/>
        <v>64777</v>
      </c>
      <c r="J42" s="4"/>
      <c r="K42" s="4"/>
      <c r="L42" s="4"/>
      <c r="M42" s="4"/>
      <c r="N42" s="171"/>
      <c r="O42" s="205"/>
    </row>
    <row r="43" spans="1:15" x14ac:dyDescent="0.25">
      <c r="A43" s="145">
        <v>32</v>
      </c>
      <c r="B43" s="169" t="s">
        <v>38</v>
      </c>
      <c r="C43" s="169" t="s">
        <v>38</v>
      </c>
      <c r="D43" s="169" t="s">
        <v>38</v>
      </c>
      <c r="E43" s="100" t="s">
        <v>167</v>
      </c>
      <c r="F43" s="108">
        <v>1</v>
      </c>
      <c r="G43" s="92">
        <v>19444</v>
      </c>
      <c r="H43" s="176">
        <f t="shared" si="0"/>
        <v>19444</v>
      </c>
      <c r="I43" s="4">
        <f t="shared" si="4"/>
        <v>19444</v>
      </c>
      <c r="J43" s="4"/>
      <c r="K43" s="4"/>
      <c r="L43" s="4"/>
      <c r="M43" s="4"/>
      <c r="N43" s="171"/>
      <c r="O43" s="205"/>
    </row>
    <row r="44" spans="1:15" x14ac:dyDescent="0.25">
      <c r="A44" s="145">
        <v>29</v>
      </c>
      <c r="B44" s="68" t="s">
        <v>162</v>
      </c>
      <c r="C44" s="21" t="s">
        <v>168</v>
      </c>
      <c r="D44" s="12">
        <v>43207</v>
      </c>
      <c r="E44" s="100" t="s">
        <v>217</v>
      </c>
      <c r="F44" s="108">
        <v>1</v>
      </c>
      <c r="G44" s="143">
        <v>159999</v>
      </c>
      <c r="H44" s="141">
        <f t="shared" si="0"/>
        <v>159999</v>
      </c>
      <c r="I44" s="112"/>
      <c r="J44" s="112">
        <f>H44</f>
        <v>159999</v>
      </c>
      <c r="K44" s="4"/>
      <c r="L44" s="4"/>
      <c r="M44" s="4"/>
      <c r="N44" s="171"/>
      <c r="O44" s="205"/>
    </row>
    <row r="45" spans="1:15" s="72" customFormat="1" x14ac:dyDescent="0.25">
      <c r="A45" s="148">
        <v>33</v>
      </c>
      <c r="B45" s="206" t="s">
        <v>169</v>
      </c>
      <c r="C45" s="146" t="s">
        <v>170</v>
      </c>
      <c r="D45" s="77">
        <v>43217</v>
      </c>
      <c r="E45" s="104" t="s">
        <v>172</v>
      </c>
      <c r="F45" s="109">
        <v>1</v>
      </c>
      <c r="G45" s="27">
        <v>900</v>
      </c>
      <c r="H45" s="126">
        <f>G45</f>
        <v>900</v>
      </c>
      <c r="I45" s="92">
        <f t="shared" si="4"/>
        <v>900</v>
      </c>
      <c r="J45" s="92"/>
      <c r="K45" s="92"/>
      <c r="L45" s="92"/>
      <c r="M45" s="92"/>
      <c r="N45" s="207"/>
      <c r="O45" s="170"/>
    </row>
    <row r="46" spans="1:15" s="72" customFormat="1" x14ac:dyDescent="0.25">
      <c r="A46" s="148">
        <v>34</v>
      </c>
      <c r="B46" s="169" t="s">
        <v>38</v>
      </c>
      <c r="C46" s="169" t="s">
        <v>38</v>
      </c>
      <c r="D46" s="169" t="s">
        <v>38</v>
      </c>
      <c r="E46" s="104" t="s">
        <v>171</v>
      </c>
      <c r="F46" s="109">
        <v>2</v>
      </c>
      <c r="G46" s="27">
        <v>1400</v>
      </c>
      <c r="H46" s="126">
        <f>G46</f>
        <v>1400</v>
      </c>
      <c r="I46" s="92">
        <f t="shared" si="4"/>
        <v>1400</v>
      </c>
      <c r="J46" s="92"/>
      <c r="K46" s="92"/>
      <c r="L46" s="92"/>
      <c r="M46" s="92"/>
      <c r="N46" s="207"/>
      <c r="O46" s="170"/>
    </row>
    <row r="47" spans="1:15" s="72" customFormat="1" x14ac:dyDescent="0.25">
      <c r="A47" s="148">
        <v>35</v>
      </c>
      <c r="B47" s="169" t="s">
        <v>38</v>
      </c>
      <c r="C47" s="169" t="s">
        <v>38</v>
      </c>
      <c r="D47" s="169" t="s">
        <v>38</v>
      </c>
      <c r="E47" s="104" t="s">
        <v>173</v>
      </c>
      <c r="F47" s="109">
        <v>1</v>
      </c>
      <c r="G47" s="27">
        <v>800</v>
      </c>
      <c r="H47" s="126">
        <f>G47</f>
        <v>800</v>
      </c>
      <c r="I47" s="92">
        <f t="shared" si="4"/>
        <v>800</v>
      </c>
      <c r="J47" s="92"/>
      <c r="K47" s="92"/>
      <c r="L47" s="92"/>
      <c r="M47" s="92"/>
      <c r="N47" s="207"/>
      <c r="O47" s="170"/>
    </row>
    <row r="48" spans="1:15" x14ac:dyDescent="0.25">
      <c r="A48" s="148">
        <v>36</v>
      </c>
      <c r="B48" s="173" t="s">
        <v>169</v>
      </c>
      <c r="C48" s="21" t="s">
        <v>170</v>
      </c>
      <c r="D48" s="77">
        <v>43217</v>
      </c>
      <c r="E48" s="104" t="s">
        <v>174</v>
      </c>
      <c r="F48" s="109">
        <v>4</v>
      </c>
      <c r="G48" s="27">
        <v>5600</v>
      </c>
      <c r="H48" s="176">
        <f t="shared" si="0"/>
        <v>5600</v>
      </c>
      <c r="I48" s="4">
        <f t="shared" si="4"/>
        <v>5600</v>
      </c>
      <c r="J48" s="4"/>
      <c r="K48" s="4"/>
      <c r="L48" s="4"/>
      <c r="M48" s="4"/>
      <c r="N48" s="171"/>
      <c r="O48" s="205"/>
    </row>
    <row r="49" spans="1:15" x14ac:dyDescent="0.25">
      <c r="A49" s="145">
        <v>37</v>
      </c>
      <c r="B49" s="169" t="s">
        <v>38</v>
      </c>
      <c r="C49" s="169" t="s">
        <v>38</v>
      </c>
      <c r="D49" s="169" t="s">
        <v>38</v>
      </c>
      <c r="E49" s="104" t="s">
        <v>176</v>
      </c>
      <c r="F49" s="109">
        <v>1</v>
      </c>
      <c r="G49" s="27">
        <v>5500</v>
      </c>
      <c r="H49" s="176">
        <f t="shared" si="0"/>
        <v>5500</v>
      </c>
      <c r="I49" s="4">
        <f t="shared" si="4"/>
        <v>5500</v>
      </c>
      <c r="J49" s="4"/>
      <c r="K49" s="4"/>
      <c r="L49" s="4"/>
      <c r="M49" s="4"/>
      <c r="N49" s="171"/>
      <c r="O49" s="205"/>
    </row>
    <row r="50" spans="1:15" x14ac:dyDescent="0.25">
      <c r="A50" s="148">
        <v>38</v>
      </c>
      <c r="B50" s="169" t="s">
        <v>38</v>
      </c>
      <c r="C50" s="169" t="s">
        <v>38</v>
      </c>
      <c r="D50" s="169" t="s">
        <v>38</v>
      </c>
      <c r="E50" s="104" t="s">
        <v>175</v>
      </c>
      <c r="F50" s="109">
        <v>3</v>
      </c>
      <c r="G50" s="27">
        <v>750</v>
      </c>
      <c r="H50" s="176">
        <f t="shared" si="0"/>
        <v>750</v>
      </c>
      <c r="I50" s="4">
        <f t="shared" si="4"/>
        <v>750</v>
      </c>
      <c r="J50" s="4"/>
      <c r="K50" s="4"/>
      <c r="L50" s="4"/>
      <c r="M50" s="4"/>
      <c r="N50" s="4"/>
    </row>
    <row r="51" spans="1:15" x14ac:dyDescent="0.25">
      <c r="A51" s="145">
        <v>39</v>
      </c>
      <c r="B51" s="169" t="s">
        <v>38</v>
      </c>
      <c r="C51" s="169" t="s">
        <v>38</v>
      </c>
      <c r="D51" s="169" t="s">
        <v>38</v>
      </c>
      <c r="E51" s="104" t="s">
        <v>177</v>
      </c>
      <c r="F51" s="109">
        <v>1</v>
      </c>
      <c r="G51" s="27">
        <v>16300</v>
      </c>
      <c r="H51" s="176">
        <f t="shared" si="0"/>
        <v>16300</v>
      </c>
      <c r="I51" s="4">
        <f t="shared" si="4"/>
        <v>16300</v>
      </c>
      <c r="J51" s="4"/>
      <c r="K51" s="4"/>
      <c r="L51" s="4"/>
      <c r="M51" s="4"/>
      <c r="N51" s="4"/>
    </row>
    <row r="52" spans="1:15" x14ac:dyDescent="0.25">
      <c r="A52" s="148">
        <v>40</v>
      </c>
      <c r="B52" s="169" t="s">
        <v>38</v>
      </c>
      <c r="C52" s="169" t="s">
        <v>38</v>
      </c>
      <c r="D52" s="169" t="s">
        <v>38</v>
      </c>
      <c r="E52" s="104" t="s">
        <v>178</v>
      </c>
      <c r="F52" s="109">
        <v>4</v>
      </c>
      <c r="G52" s="27">
        <v>14000</v>
      </c>
      <c r="H52" s="176">
        <f t="shared" si="0"/>
        <v>14000</v>
      </c>
      <c r="I52" s="4">
        <f t="shared" si="4"/>
        <v>14000</v>
      </c>
      <c r="J52" s="4"/>
      <c r="K52" s="4"/>
      <c r="L52" s="4"/>
      <c r="M52" s="4"/>
      <c r="N52" s="4"/>
    </row>
    <row r="53" spans="1:15" x14ac:dyDescent="0.25">
      <c r="A53" s="145">
        <v>41</v>
      </c>
      <c r="B53" s="169" t="s">
        <v>38</v>
      </c>
      <c r="C53" s="169" t="s">
        <v>38</v>
      </c>
      <c r="D53" s="169" t="s">
        <v>38</v>
      </c>
      <c r="E53" s="114" t="s">
        <v>179</v>
      </c>
      <c r="F53" s="109">
        <v>14</v>
      </c>
      <c r="G53" s="27">
        <v>6720</v>
      </c>
      <c r="H53" s="176">
        <f t="shared" si="0"/>
        <v>6720</v>
      </c>
      <c r="I53" s="4">
        <f t="shared" si="4"/>
        <v>6720</v>
      </c>
      <c r="J53" s="4"/>
      <c r="K53" s="4"/>
      <c r="L53" s="4"/>
      <c r="M53" s="4"/>
      <c r="N53" s="4"/>
    </row>
    <row r="54" spans="1:15" x14ac:dyDescent="0.25">
      <c r="A54" s="148">
        <v>42</v>
      </c>
      <c r="B54" s="169" t="s">
        <v>38</v>
      </c>
      <c r="C54" s="169" t="s">
        <v>38</v>
      </c>
      <c r="D54" s="169" t="s">
        <v>38</v>
      </c>
      <c r="E54" s="114" t="s">
        <v>180</v>
      </c>
      <c r="F54" s="109">
        <v>2</v>
      </c>
      <c r="G54" s="27">
        <v>29800</v>
      </c>
      <c r="H54" s="176">
        <f t="shared" si="0"/>
        <v>29800</v>
      </c>
      <c r="I54" s="4">
        <f t="shared" si="4"/>
        <v>29800</v>
      </c>
      <c r="J54" s="4"/>
      <c r="K54" s="4"/>
      <c r="L54" s="4"/>
      <c r="M54" s="4"/>
      <c r="N54" s="4"/>
    </row>
    <row r="55" spans="1:15" hidden="1" x14ac:dyDescent="0.25">
      <c r="A55" s="174"/>
      <c r="B55" s="17" t="s">
        <v>9</v>
      </c>
      <c r="C55" s="17"/>
      <c r="D55" s="19"/>
      <c r="E55" s="101"/>
      <c r="F55" s="107"/>
      <c r="G55" s="15">
        <f t="shared" ref="G55:N55" si="5">SUM(G40:G54)</f>
        <v>352211</v>
      </c>
      <c r="H55" s="15">
        <f t="shared" si="5"/>
        <v>352211</v>
      </c>
      <c r="I55" s="15">
        <f t="shared" si="5"/>
        <v>192212</v>
      </c>
      <c r="J55" s="15">
        <f t="shared" si="5"/>
        <v>159999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</row>
    <row r="56" spans="1:15" s="188" customFormat="1" hidden="1" x14ac:dyDescent="0.25">
      <c r="A56" s="182">
        <v>43</v>
      </c>
      <c r="B56" s="183" t="s">
        <v>131</v>
      </c>
      <c r="C56" s="189">
        <v>59</v>
      </c>
      <c r="D56" s="184">
        <v>43236</v>
      </c>
      <c r="E56" s="185" t="s">
        <v>184</v>
      </c>
      <c r="F56" s="186">
        <v>8</v>
      </c>
      <c r="G56" s="187">
        <v>143816</v>
      </c>
      <c r="H56" s="199"/>
      <c r="I56" s="187"/>
      <c r="J56" s="187"/>
      <c r="K56" s="187"/>
      <c r="L56" s="187"/>
      <c r="M56" s="187"/>
      <c r="N56" s="187">
        <v>1476000</v>
      </c>
    </row>
    <row r="57" spans="1:15" x14ac:dyDescent="0.25">
      <c r="A57" s="145">
        <v>44</v>
      </c>
      <c r="B57" s="173" t="s">
        <v>131</v>
      </c>
      <c r="C57" s="24" t="s">
        <v>185</v>
      </c>
      <c r="D57" s="24" t="s">
        <v>186</v>
      </c>
      <c r="E57" s="100" t="s">
        <v>187</v>
      </c>
      <c r="F57" s="108">
        <v>40</v>
      </c>
      <c r="G57" s="4">
        <v>21760</v>
      </c>
      <c r="H57" s="176">
        <f t="shared" si="0"/>
        <v>21760</v>
      </c>
      <c r="I57" s="4">
        <f>H57</f>
        <v>21760</v>
      </c>
      <c r="J57" s="4"/>
      <c r="K57" s="4"/>
      <c r="L57" s="4"/>
      <c r="M57" s="4"/>
      <c r="N57" s="4"/>
    </row>
    <row r="58" spans="1:15" hidden="1" x14ac:dyDescent="0.25">
      <c r="A58" s="174"/>
      <c r="B58" s="17" t="s">
        <v>10</v>
      </c>
      <c r="C58" s="17"/>
      <c r="D58" s="18"/>
      <c r="E58" s="102"/>
      <c r="F58" s="107"/>
      <c r="G58" s="15">
        <f t="shared" ref="G58:N58" si="6">SUM(G56:G57)</f>
        <v>165576</v>
      </c>
      <c r="H58" s="15">
        <f t="shared" si="6"/>
        <v>21760</v>
      </c>
      <c r="I58" s="15">
        <f t="shared" si="6"/>
        <v>21760</v>
      </c>
      <c r="J58" s="15">
        <f t="shared" si="6"/>
        <v>0</v>
      </c>
      <c r="K58" s="15">
        <f t="shared" si="6"/>
        <v>0</v>
      </c>
      <c r="L58" s="15">
        <f t="shared" si="6"/>
        <v>0</v>
      </c>
      <c r="M58" s="15">
        <f t="shared" si="6"/>
        <v>0</v>
      </c>
      <c r="N58" s="15">
        <f t="shared" si="6"/>
        <v>1476000</v>
      </c>
    </row>
    <row r="59" spans="1:15" s="72" customFormat="1" x14ac:dyDescent="0.25">
      <c r="A59" s="148">
        <v>45</v>
      </c>
      <c r="B59" s="206" t="s">
        <v>40</v>
      </c>
      <c r="C59" s="146" t="s">
        <v>188</v>
      </c>
      <c r="D59" s="73">
        <v>43257</v>
      </c>
      <c r="E59" s="114" t="s">
        <v>189</v>
      </c>
      <c r="F59" s="147">
        <v>1</v>
      </c>
      <c r="G59" s="92">
        <v>6321</v>
      </c>
      <c r="H59" s="126">
        <f>G59</f>
        <v>6321</v>
      </c>
      <c r="I59" s="92"/>
      <c r="J59" s="92">
        <f>H59</f>
        <v>6321</v>
      </c>
      <c r="K59" s="92"/>
      <c r="L59" s="92"/>
      <c r="M59" s="92"/>
      <c r="N59" s="92">
        <v>798500</v>
      </c>
    </row>
    <row r="60" spans="1:15" x14ac:dyDescent="0.25">
      <c r="A60" s="145">
        <v>46</v>
      </c>
      <c r="B60" s="173" t="s">
        <v>40</v>
      </c>
      <c r="C60" s="21" t="s">
        <v>190</v>
      </c>
      <c r="D60" s="12">
        <v>43271</v>
      </c>
      <c r="E60" s="100" t="s">
        <v>191</v>
      </c>
      <c r="F60" s="108">
        <v>1</v>
      </c>
      <c r="G60" s="4">
        <v>11110</v>
      </c>
      <c r="H60" s="176">
        <f t="shared" si="0"/>
        <v>11110</v>
      </c>
      <c r="I60" s="4">
        <f>H60</f>
        <v>11110</v>
      </c>
      <c r="J60" s="4"/>
      <c r="K60" s="4"/>
      <c r="L60" s="4"/>
      <c r="M60" s="4"/>
      <c r="N60" s="4"/>
    </row>
    <row r="61" spans="1:15" x14ac:dyDescent="0.25">
      <c r="A61" s="145">
        <v>47</v>
      </c>
      <c r="B61" s="68" t="s">
        <v>192</v>
      </c>
      <c r="C61" s="21" t="s">
        <v>193</v>
      </c>
      <c r="D61" s="12">
        <v>43280</v>
      </c>
      <c r="E61" s="100" t="s">
        <v>194</v>
      </c>
      <c r="F61" s="108">
        <v>1</v>
      </c>
      <c r="G61" s="4">
        <v>94000</v>
      </c>
      <c r="H61" s="176">
        <f t="shared" si="0"/>
        <v>94000</v>
      </c>
      <c r="I61" s="4">
        <f>H61</f>
        <v>94000</v>
      </c>
      <c r="J61" s="4"/>
      <c r="K61" s="4"/>
      <c r="L61" s="4"/>
      <c r="M61" s="4"/>
      <c r="N61" s="4"/>
    </row>
    <row r="62" spans="1:15" hidden="1" x14ac:dyDescent="0.25">
      <c r="A62" s="174"/>
      <c r="B62" s="90" t="s">
        <v>11</v>
      </c>
      <c r="C62" s="17"/>
      <c r="D62" s="18"/>
      <c r="E62" s="102"/>
      <c r="F62" s="107"/>
      <c r="G62" s="15">
        <f t="shared" ref="G62:N62" si="7">SUM(G59:G61)</f>
        <v>111431</v>
      </c>
      <c r="H62" s="15">
        <f t="shared" si="7"/>
        <v>111431</v>
      </c>
      <c r="I62" s="15">
        <f t="shared" si="7"/>
        <v>105110</v>
      </c>
      <c r="J62" s="15">
        <f t="shared" si="7"/>
        <v>6321</v>
      </c>
      <c r="K62" s="15">
        <f t="shared" si="7"/>
        <v>0</v>
      </c>
      <c r="L62" s="15">
        <f t="shared" si="7"/>
        <v>0</v>
      </c>
      <c r="M62" s="15">
        <f t="shared" si="7"/>
        <v>0</v>
      </c>
      <c r="N62" s="15">
        <f t="shared" si="7"/>
        <v>798500</v>
      </c>
    </row>
    <row r="63" spans="1:15" x14ac:dyDescent="0.25">
      <c r="A63" s="145">
        <v>48</v>
      </c>
      <c r="B63" s="149" t="s">
        <v>131</v>
      </c>
      <c r="C63" s="146" t="s">
        <v>195</v>
      </c>
      <c r="D63" s="77">
        <v>43301</v>
      </c>
      <c r="E63" s="149" t="s">
        <v>196</v>
      </c>
      <c r="F63" s="109">
        <v>2</v>
      </c>
      <c r="G63" s="126">
        <v>33888</v>
      </c>
      <c r="H63" s="176">
        <f t="shared" si="0"/>
        <v>33888</v>
      </c>
      <c r="I63" s="4">
        <f>H63</f>
        <v>33888</v>
      </c>
      <c r="J63" s="4"/>
      <c r="K63" s="4"/>
      <c r="L63" s="4"/>
      <c r="M63" s="4"/>
      <c r="N63" s="4"/>
    </row>
    <row r="64" spans="1:15" s="180" customFormat="1" hidden="1" x14ac:dyDescent="0.25">
      <c r="A64" s="95"/>
      <c r="B64" s="17" t="s">
        <v>13</v>
      </c>
      <c r="C64" s="177"/>
      <c r="D64" s="177"/>
      <c r="E64" s="178"/>
      <c r="F64" s="179"/>
      <c r="G64" s="93">
        <f t="shared" ref="G64:N64" si="8">SUM(G63:G63)</f>
        <v>33888</v>
      </c>
      <c r="H64" s="93">
        <f t="shared" si="8"/>
        <v>33888</v>
      </c>
      <c r="I64" s="93">
        <f t="shared" si="8"/>
        <v>33888</v>
      </c>
      <c r="J64" s="93">
        <f t="shared" si="8"/>
        <v>0</v>
      </c>
      <c r="K64" s="93">
        <f t="shared" si="8"/>
        <v>0</v>
      </c>
      <c r="L64" s="93">
        <f t="shared" si="8"/>
        <v>0</v>
      </c>
      <c r="M64" s="93">
        <f t="shared" si="8"/>
        <v>0</v>
      </c>
      <c r="N64" s="93">
        <f t="shared" si="8"/>
        <v>0</v>
      </c>
    </row>
    <row r="65" spans="1:14" x14ac:dyDescent="0.25">
      <c r="A65" s="145">
        <v>49</v>
      </c>
      <c r="B65" s="173" t="s">
        <v>197</v>
      </c>
      <c r="C65" s="24" t="s">
        <v>198</v>
      </c>
      <c r="D65" s="24" t="s">
        <v>199</v>
      </c>
      <c r="E65" s="103" t="s">
        <v>200</v>
      </c>
      <c r="F65" s="109">
        <v>1</v>
      </c>
      <c r="G65" s="126">
        <v>43000</v>
      </c>
      <c r="H65" s="176">
        <f t="shared" si="0"/>
        <v>43000</v>
      </c>
      <c r="I65" s="4">
        <f>H65</f>
        <v>43000</v>
      </c>
      <c r="J65" s="4"/>
      <c r="K65" s="4"/>
      <c r="L65" s="4"/>
      <c r="M65" s="4"/>
      <c r="N65" s="4"/>
    </row>
    <row r="66" spans="1:14" x14ac:dyDescent="0.25">
      <c r="A66" s="145">
        <v>50</v>
      </c>
      <c r="B66" s="173" t="s">
        <v>201</v>
      </c>
      <c r="C66" s="24" t="s">
        <v>202</v>
      </c>
      <c r="D66" s="24" t="s">
        <v>206</v>
      </c>
      <c r="E66" s="104" t="s">
        <v>203</v>
      </c>
      <c r="F66" s="109">
        <v>4</v>
      </c>
      <c r="G66" s="126">
        <v>84740</v>
      </c>
      <c r="H66" s="176">
        <f t="shared" si="0"/>
        <v>84740</v>
      </c>
      <c r="I66" s="4"/>
      <c r="J66" s="4">
        <f>H66</f>
        <v>84740</v>
      </c>
      <c r="K66" s="4"/>
      <c r="L66" s="4"/>
      <c r="M66" s="4"/>
      <c r="N66" s="4"/>
    </row>
    <row r="67" spans="1:14" s="188" customFormat="1" ht="30" x14ac:dyDescent="0.25">
      <c r="A67" s="182">
        <v>51</v>
      </c>
      <c r="B67" s="200" t="s">
        <v>204</v>
      </c>
      <c r="C67" s="191" t="s">
        <v>205</v>
      </c>
      <c r="D67" s="191" t="s">
        <v>207</v>
      </c>
      <c r="E67" s="201" t="s">
        <v>208</v>
      </c>
      <c r="F67" s="202">
        <v>2</v>
      </c>
      <c r="G67" s="203">
        <v>140000</v>
      </c>
      <c r="H67" s="199"/>
      <c r="I67" s="190"/>
      <c r="J67" s="190"/>
      <c r="K67" s="190"/>
      <c r="L67" s="190"/>
      <c r="M67" s="190"/>
      <c r="N67" s="190"/>
    </row>
    <row r="68" spans="1:14" x14ac:dyDescent="0.25">
      <c r="A68" s="174"/>
      <c r="B68" s="17" t="s">
        <v>14</v>
      </c>
      <c r="C68" s="17"/>
      <c r="D68" s="18"/>
      <c r="E68" s="102"/>
      <c r="F68" s="107"/>
      <c r="G68" s="15">
        <f>SUM(G65:G67)</f>
        <v>267740</v>
      </c>
      <c r="H68" s="15">
        <f>SUM(H65:H67)</f>
        <v>127740</v>
      </c>
      <c r="I68" s="15">
        <f t="shared" ref="I68:N68" si="9">SUM(I65:I67)</f>
        <v>43000</v>
      </c>
      <c r="J68" s="15">
        <f t="shared" si="9"/>
        <v>84740</v>
      </c>
      <c r="K68" s="15">
        <f t="shared" si="9"/>
        <v>0</v>
      </c>
      <c r="L68" s="15">
        <f t="shared" si="9"/>
        <v>0</v>
      </c>
      <c r="M68" s="15">
        <f t="shared" si="9"/>
        <v>0</v>
      </c>
      <c r="N68" s="15">
        <f t="shared" si="9"/>
        <v>0</v>
      </c>
    </row>
    <row r="69" spans="1:14" x14ac:dyDescent="0.25">
      <c r="A69" s="145"/>
      <c r="B69" s="7"/>
      <c r="C69" s="30"/>
      <c r="D69" s="21"/>
      <c r="E69" s="100"/>
      <c r="F69" s="108"/>
      <c r="G69" s="4"/>
      <c r="H69" s="176">
        <f t="shared" si="0"/>
        <v>0</v>
      </c>
      <c r="I69" s="4"/>
      <c r="J69" s="4"/>
      <c r="K69" s="4"/>
      <c r="L69" s="4"/>
      <c r="M69" s="4"/>
      <c r="N69" s="4"/>
    </row>
    <row r="70" spans="1:14" x14ac:dyDescent="0.25">
      <c r="A70" s="145"/>
      <c r="B70" s="7"/>
      <c r="C70" s="30"/>
      <c r="D70" s="12"/>
      <c r="E70" s="100"/>
      <c r="F70" s="108"/>
      <c r="G70" s="4"/>
      <c r="H70" s="176">
        <f t="shared" si="0"/>
        <v>0</v>
      </c>
      <c r="I70" s="4"/>
      <c r="J70" s="4"/>
      <c r="K70" s="4"/>
      <c r="L70" s="4"/>
      <c r="M70" s="4"/>
      <c r="N70" s="4"/>
    </row>
    <row r="71" spans="1:14" x14ac:dyDescent="0.25">
      <c r="A71" s="145"/>
      <c r="B71" s="24"/>
      <c r="C71" s="21"/>
      <c r="D71" s="12"/>
      <c r="E71" s="100"/>
      <c r="F71" s="108"/>
      <c r="G71" s="4"/>
      <c r="H71" s="176">
        <f t="shared" ref="H71:H121" si="10">G71</f>
        <v>0</v>
      </c>
      <c r="I71" s="4"/>
      <c r="J71" s="4"/>
      <c r="K71" s="4"/>
      <c r="L71" s="4"/>
      <c r="M71" s="4"/>
      <c r="N71" s="4"/>
    </row>
    <row r="72" spans="1:14" x14ac:dyDescent="0.25">
      <c r="A72" s="174"/>
      <c r="B72" s="17" t="s">
        <v>15</v>
      </c>
      <c r="C72" s="17"/>
      <c r="D72" s="18"/>
      <c r="E72" s="102"/>
      <c r="F72" s="107"/>
      <c r="G72" s="15">
        <f>SUM(G69:G71)</f>
        <v>0</v>
      </c>
      <c r="H72" s="15">
        <f t="shared" si="10"/>
        <v>0</v>
      </c>
      <c r="I72" s="15">
        <f t="shared" ref="I72:N72" si="11">SUM(I69:I71)</f>
        <v>0</v>
      </c>
      <c r="J72" s="15">
        <f t="shared" si="11"/>
        <v>0</v>
      </c>
      <c r="K72" s="15">
        <f t="shared" si="11"/>
        <v>0</v>
      </c>
      <c r="L72" s="15">
        <f t="shared" si="11"/>
        <v>0</v>
      </c>
      <c r="M72" s="15">
        <f t="shared" si="11"/>
        <v>0</v>
      </c>
      <c r="N72" s="15">
        <f t="shared" si="11"/>
        <v>0</v>
      </c>
    </row>
    <row r="73" spans="1:14" x14ac:dyDescent="0.25">
      <c r="A73" s="145"/>
      <c r="B73" s="24"/>
      <c r="C73" s="21"/>
      <c r="D73" s="12"/>
      <c r="E73" s="100"/>
      <c r="F73" s="108"/>
      <c r="G73" s="4"/>
      <c r="H73" s="176"/>
      <c r="I73" s="4"/>
      <c r="J73" s="4"/>
      <c r="K73" s="4"/>
      <c r="L73" s="4"/>
      <c r="M73" s="4"/>
      <c r="N73" s="4"/>
    </row>
    <row r="74" spans="1:14" x14ac:dyDescent="0.25">
      <c r="A74" s="145"/>
      <c r="B74" s="24"/>
      <c r="C74" s="21"/>
      <c r="D74" s="12"/>
      <c r="E74" s="100"/>
      <c r="F74" s="108"/>
      <c r="G74" s="4"/>
      <c r="H74" s="176"/>
      <c r="I74" s="4"/>
      <c r="J74" s="4"/>
      <c r="K74" s="4"/>
      <c r="L74" s="4"/>
      <c r="M74" s="4"/>
      <c r="N74" s="4"/>
    </row>
    <row r="75" spans="1:14" x14ac:dyDescent="0.25">
      <c r="A75" s="145"/>
      <c r="B75" s="24"/>
      <c r="C75" s="21"/>
      <c r="D75" s="12"/>
      <c r="E75" s="100"/>
      <c r="F75" s="108"/>
      <c r="G75" s="4"/>
      <c r="H75" s="176"/>
      <c r="I75" s="4"/>
      <c r="J75" s="4"/>
      <c r="K75" s="4"/>
      <c r="L75" s="4"/>
      <c r="M75" s="4"/>
      <c r="N75" s="4"/>
    </row>
    <row r="76" spans="1:14" x14ac:dyDescent="0.25">
      <c r="A76" s="145"/>
      <c r="B76" s="24"/>
      <c r="C76" s="21"/>
      <c r="D76" s="12"/>
      <c r="E76" s="100"/>
      <c r="F76" s="108"/>
      <c r="G76" s="4"/>
      <c r="H76" s="176"/>
      <c r="I76" s="4"/>
      <c r="J76" s="4"/>
      <c r="K76" s="4"/>
      <c r="L76" s="4"/>
      <c r="M76" s="4"/>
      <c r="N76" s="4"/>
    </row>
    <row r="77" spans="1:14" x14ac:dyDescent="0.25">
      <c r="A77" s="145"/>
      <c r="B77" s="24"/>
      <c r="C77" s="21"/>
      <c r="D77" s="12"/>
      <c r="E77" s="100"/>
      <c r="F77" s="108"/>
      <c r="G77" s="4"/>
      <c r="H77" s="176"/>
      <c r="I77" s="4"/>
      <c r="J77" s="4"/>
      <c r="K77" s="4"/>
      <c r="L77" s="4"/>
      <c r="M77" s="4"/>
      <c r="N77" s="4"/>
    </row>
    <row r="78" spans="1:14" x14ac:dyDescent="0.25">
      <c r="A78" s="145"/>
      <c r="B78" s="24"/>
      <c r="C78" s="21"/>
      <c r="D78" s="12"/>
      <c r="E78" s="100"/>
      <c r="F78" s="108"/>
      <c r="G78" s="4"/>
      <c r="H78" s="176"/>
      <c r="I78" s="4"/>
      <c r="J78" s="4"/>
      <c r="K78" s="4"/>
      <c r="L78" s="4"/>
      <c r="M78" s="4"/>
      <c r="N78" s="4"/>
    </row>
    <row r="79" spans="1:14" x14ac:dyDescent="0.25">
      <c r="A79" s="145"/>
      <c r="B79" s="24"/>
      <c r="C79" s="21"/>
      <c r="D79" s="12"/>
      <c r="E79" s="100"/>
      <c r="F79" s="108"/>
      <c r="G79" s="4"/>
      <c r="H79" s="176"/>
      <c r="I79" s="4"/>
      <c r="J79" s="4"/>
      <c r="K79" s="4"/>
      <c r="L79" s="4"/>
      <c r="M79" s="4"/>
      <c r="N79" s="4"/>
    </row>
    <row r="80" spans="1:14" x14ac:dyDescent="0.25">
      <c r="A80" s="145"/>
      <c r="B80" s="24"/>
      <c r="C80" s="21"/>
      <c r="D80" s="12"/>
      <c r="E80" s="100"/>
      <c r="F80" s="108"/>
      <c r="G80" s="4"/>
      <c r="H80" s="176"/>
      <c r="I80" s="4"/>
      <c r="J80" s="4"/>
      <c r="K80" s="4"/>
      <c r="L80" s="4"/>
      <c r="M80" s="4"/>
      <c r="N80" s="4"/>
    </row>
    <row r="81" spans="1:14" x14ac:dyDescent="0.25">
      <c r="A81" s="145"/>
      <c r="B81" s="24"/>
      <c r="C81" s="21"/>
      <c r="D81" s="12"/>
      <c r="E81" s="100"/>
      <c r="F81" s="108"/>
      <c r="G81" s="4"/>
      <c r="H81" s="176">
        <f t="shared" si="10"/>
        <v>0</v>
      </c>
      <c r="I81" s="4"/>
      <c r="J81" s="4"/>
      <c r="K81" s="4"/>
      <c r="L81" s="4"/>
      <c r="M81" s="4"/>
      <c r="N81" s="4"/>
    </row>
    <row r="82" spans="1:14" x14ac:dyDescent="0.25">
      <c r="A82" s="174"/>
      <c r="B82" s="17" t="s">
        <v>16</v>
      </c>
      <c r="C82" s="17"/>
      <c r="D82" s="18"/>
      <c r="E82" s="102"/>
      <c r="F82" s="107"/>
      <c r="G82" s="15">
        <f>SUM(G81:G81)</f>
        <v>0</v>
      </c>
      <c r="H82" s="15">
        <f t="shared" si="10"/>
        <v>0</v>
      </c>
      <c r="I82" s="15">
        <f t="shared" ref="I82:N82" si="12">SUM(I81:I81)</f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4" x14ac:dyDescent="0.25">
      <c r="A83" s="145"/>
      <c r="B83" s="24"/>
      <c r="C83" s="30"/>
      <c r="D83" s="12"/>
      <c r="E83" s="100"/>
      <c r="F83" s="108"/>
      <c r="G83" s="4"/>
      <c r="H83" s="176">
        <f t="shared" si="10"/>
        <v>0</v>
      </c>
      <c r="I83" s="4"/>
      <c r="J83" s="4"/>
      <c r="K83" s="4"/>
      <c r="L83" s="4"/>
      <c r="M83" s="4"/>
      <c r="N83" s="4"/>
    </row>
    <row r="84" spans="1:14" x14ac:dyDescent="0.25">
      <c r="A84" s="145"/>
      <c r="B84" s="24"/>
      <c r="C84" s="30"/>
      <c r="D84" s="12"/>
      <c r="E84" s="100"/>
      <c r="F84" s="108"/>
      <c r="G84" s="4"/>
      <c r="H84" s="176">
        <f t="shared" si="10"/>
        <v>0</v>
      </c>
      <c r="I84" s="4"/>
      <c r="J84" s="4"/>
      <c r="K84" s="4"/>
      <c r="L84" s="4"/>
      <c r="M84" s="4"/>
      <c r="N84" s="4"/>
    </row>
    <row r="85" spans="1:14" x14ac:dyDescent="0.25">
      <c r="A85" s="145"/>
      <c r="B85" s="24"/>
      <c r="C85" s="24"/>
      <c r="D85" s="24"/>
      <c r="E85" s="100"/>
      <c r="F85" s="108"/>
      <c r="G85" s="4"/>
      <c r="H85" s="176">
        <f t="shared" si="10"/>
        <v>0</v>
      </c>
      <c r="I85" s="4"/>
      <c r="J85" s="4"/>
      <c r="K85" s="4"/>
      <c r="L85" s="4"/>
      <c r="M85" s="4"/>
      <c r="N85" s="4"/>
    </row>
    <row r="86" spans="1:14" x14ac:dyDescent="0.25">
      <c r="A86" s="145"/>
      <c r="B86" s="7"/>
      <c r="C86" s="7"/>
      <c r="D86" s="12"/>
      <c r="E86" s="100"/>
      <c r="F86" s="108"/>
      <c r="G86" s="4"/>
      <c r="H86" s="176">
        <f t="shared" si="10"/>
        <v>0</v>
      </c>
      <c r="I86" s="4"/>
      <c r="J86" s="4"/>
      <c r="K86" s="4"/>
      <c r="L86" s="4"/>
      <c r="M86" s="4"/>
      <c r="N86" s="4"/>
    </row>
    <row r="87" spans="1:14" x14ac:dyDescent="0.25">
      <c r="A87" s="145"/>
      <c r="B87" s="24"/>
      <c r="C87" s="24"/>
      <c r="D87" s="24"/>
      <c r="E87" s="100"/>
      <c r="F87" s="108"/>
      <c r="G87" s="4"/>
      <c r="H87" s="176">
        <f t="shared" si="10"/>
        <v>0</v>
      </c>
      <c r="I87" s="4"/>
      <c r="J87" s="4"/>
      <c r="K87" s="4"/>
      <c r="L87" s="4"/>
      <c r="M87" s="4"/>
      <c r="N87" s="4"/>
    </row>
    <row r="88" spans="1:14" x14ac:dyDescent="0.25">
      <c r="A88" s="145"/>
      <c r="B88" s="24"/>
      <c r="C88" s="24"/>
      <c r="D88" s="24"/>
      <c r="E88" s="100"/>
      <c r="F88" s="108"/>
      <c r="G88" s="4"/>
      <c r="H88" s="176">
        <f t="shared" si="10"/>
        <v>0</v>
      </c>
      <c r="I88" s="4"/>
      <c r="J88" s="4"/>
      <c r="K88" s="4"/>
      <c r="L88" s="4"/>
      <c r="M88" s="4"/>
      <c r="N88" s="4"/>
    </row>
    <row r="89" spans="1:14" x14ac:dyDescent="0.25">
      <c r="A89" s="145"/>
      <c r="B89" s="7"/>
      <c r="C89" s="30"/>
      <c r="D89" s="12"/>
      <c r="E89" s="100"/>
      <c r="F89" s="108"/>
      <c r="G89" s="4"/>
      <c r="H89" s="176">
        <f t="shared" si="10"/>
        <v>0</v>
      </c>
      <c r="I89" s="4"/>
      <c r="J89" s="4"/>
      <c r="K89" s="4"/>
      <c r="L89" s="4"/>
      <c r="M89" s="4"/>
      <c r="N89" s="4"/>
    </row>
    <row r="90" spans="1:14" x14ac:dyDescent="0.25">
      <c r="A90" s="145"/>
      <c r="B90" s="24"/>
      <c r="C90" s="24"/>
      <c r="D90" s="24"/>
      <c r="E90" s="100"/>
      <c r="F90" s="108"/>
      <c r="G90" s="4"/>
      <c r="H90" s="176">
        <f t="shared" si="10"/>
        <v>0</v>
      </c>
      <c r="I90" s="4"/>
      <c r="J90" s="4"/>
      <c r="K90" s="4"/>
      <c r="L90" s="4"/>
      <c r="M90" s="4"/>
      <c r="N90" s="4"/>
    </row>
    <row r="91" spans="1:14" x14ac:dyDescent="0.25">
      <c r="A91" s="145"/>
      <c r="B91" s="7"/>
      <c r="C91" s="7"/>
      <c r="D91" s="12"/>
      <c r="E91" s="100"/>
      <c r="F91" s="108"/>
      <c r="G91" s="4"/>
      <c r="H91" s="176">
        <f t="shared" si="10"/>
        <v>0</v>
      </c>
      <c r="I91" s="4"/>
      <c r="J91" s="4"/>
      <c r="K91" s="4"/>
      <c r="L91" s="4"/>
      <c r="M91" s="4"/>
      <c r="N91" s="4"/>
    </row>
    <row r="92" spans="1:14" x14ac:dyDescent="0.25">
      <c r="A92" s="145"/>
      <c r="B92" s="24"/>
      <c r="C92" s="24"/>
      <c r="D92" s="24"/>
      <c r="E92" s="100"/>
      <c r="F92" s="108"/>
      <c r="G92" s="4"/>
      <c r="H92" s="176">
        <f t="shared" si="10"/>
        <v>0</v>
      </c>
      <c r="I92" s="4"/>
      <c r="J92" s="4"/>
      <c r="K92" s="4"/>
      <c r="L92" s="4"/>
      <c r="M92" s="4"/>
      <c r="N92" s="4"/>
    </row>
    <row r="93" spans="1:14" x14ac:dyDescent="0.25">
      <c r="A93" s="145"/>
      <c r="B93" s="7"/>
      <c r="C93" s="7"/>
      <c r="D93" s="12"/>
      <c r="E93" s="100"/>
      <c r="F93" s="108"/>
      <c r="G93" s="4"/>
      <c r="H93" s="176">
        <f t="shared" si="10"/>
        <v>0</v>
      </c>
      <c r="I93" s="4"/>
      <c r="J93" s="4"/>
      <c r="K93" s="4"/>
      <c r="L93" s="4"/>
      <c r="M93" s="4"/>
      <c r="N93" s="4"/>
    </row>
    <row r="94" spans="1:14" x14ac:dyDescent="0.25">
      <c r="A94" s="145"/>
      <c r="B94" s="24"/>
      <c r="C94" s="24"/>
      <c r="D94" s="24"/>
      <c r="E94" s="100"/>
      <c r="F94" s="108"/>
      <c r="G94" s="4"/>
      <c r="H94" s="176">
        <f t="shared" si="10"/>
        <v>0</v>
      </c>
      <c r="I94" s="4"/>
      <c r="J94" s="4"/>
      <c r="K94" s="4"/>
      <c r="L94" s="4"/>
      <c r="M94" s="4"/>
      <c r="N94" s="4"/>
    </row>
    <row r="95" spans="1:14" x14ac:dyDescent="0.25">
      <c r="A95" s="145"/>
      <c r="B95" s="24"/>
      <c r="C95" s="24"/>
      <c r="D95" s="24"/>
      <c r="E95" s="100"/>
      <c r="F95" s="108"/>
      <c r="G95" s="4"/>
      <c r="H95" s="176">
        <f t="shared" si="10"/>
        <v>0</v>
      </c>
      <c r="I95" s="4"/>
      <c r="J95" s="4"/>
      <c r="K95" s="4"/>
      <c r="L95" s="4"/>
      <c r="M95" s="4"/>
      <c r="N95" s="4"/>
    </row>
    <row r="96" spans="1:14" x14ac:dyDescent="0.25">
      <c r="A96" s="174"/>
      <c r="B96" s="17" t="s">
        <v>17</v>
      </c>
      <c r="C96" s="17"/>
      <c r="D96" s="18"/>
      <c r="E96" s="102"/>
      <c r="F96" s="110"/>
      <c r="G96" s="15">
        <f>SUM(G83:G95)</f>
        <v>0</v>
      </c>
      <c r="H96" s="15">
        <f t="shared" si="10"/>
        <v>0</v>
      </c>
      <c r="I96" s="15">
        <f t="shared" ref="I96:N96" si="13">SUM(I83:I95)</f>
        <v>0</v>
      </c>
      <c r="J96" s="15">
        <f t="shared" si="13"/>
        <v>0</v>
      </c>
      <c r="K96" s="15">
        <f t="shared" si="13"/>
        <v>0</v>
      </c>
      <c r="L96" s="15">
        <f t="shared" si="13"/>
        <v>0</v>
      </c>
      <c r="M96" s="15">
        <f t="shared" si="13"/>
        <v>0</v>
      </c>
      <c r="N96" s="15">
        <f t="shared" si="13"/>
        <v>0</v>
      </c>
    </row>
    <row r="97" spans="1:14" x14ac:dyDescent="0.25">
      <c r="A97" s="145"/>
      <c r="B97" s="127"/>
      <c r="C97" s="30"/>
      <c r="D97" s="12"/>
      <c r="E97" s="68"/>
      <c r="F97" s="108"/>
      <c r="G97" s="4"/>
      <c r="H97" s="176">
        <f t="shared" si="10"/>
        <v>0</v>
      </c>
      <c r="I97" s="4"/>
      <c r="J97" s="4"/>
      <c r="K97" s="4"/>
      <c r="L97" s="4"/>
      <c r="M97" s="4"/>
      <c r="N97" s="4"/>
    </row>
    <row r="98" spans="1:14" x14ac:dyDescent="0.25">
      <c r="A98" s="145"/>
      <c r="B98" s="24"/>
      <c r="C98" s="24"/>
      <c r="D98" s="24"/>
      <c r="E98" s="68"/>
      <c r="F98" s="108"/>
      <c r="G98" s="4"/>
      <c r="H98" s="176">
        <f t="shared" si="10"/>
        <v>0</v>
      </c>
      <c r="I98" s="4"/>
      <c r="J98" s="4"/>
      <c r="K98" s="4"/>
      <c r="L98" s="4"/>
      <c r="M98" s="4"/>
      <c r="N98" s="4"/>
    </row>
    <row r="99" spans="1:14" x14ac:dyDescent="0.25">
      <c r="A99" s="145"/>
      <c r="B99" s="127"/>
      <c r="C99" s="7"/>
      <c r="D99" s="12"/>
      <c r="E99" s="68"/>
      <c r="F99" s="108"/>
      <c r="G99" s="4"/>
      <c r="H99" s="176">
        <f t="shared" si="10"/>
        <v>0</v>
      </c>
      <c r="I99" s="4"/>
      <c r="J99" s="4"/>
      <c r="K99" s="4"/>
      <c r="L99" s="4"/>
      <c r="M99" s="4"/>
      <c r="N99" s="4"/>
    </row>
    <row r="100" spans="1:14" x14ac:dyDescent="0.25">
      <c r="A100" s="145"/>
      <c r="B100" s="24"/>
      <c r="C100" s="24"/>
      <c r="D100" s="24"/>
      <c r="E100" s="68"/>
      <c r="F100" s="108"/>
      <c r="G100" s="4"/>
      <c r="H100" s="176">
        <f t="shared" si="10"/>
        <v>0</v>
      </c>
      <c r="I100" s="4"/>
      <c r="J100" s="4"/>
      <c r="K100" s="4"/>
      <c r="L100" s="4"/>
      <c r="M100" s="4"/>
      <c r="N100" s="4"/>
    </row>
    <row r="101" spans="1:14" x14ac:dyDescent="0.25">
      <c r="A101" s="145"/>
      <c r="B101" s="24"/>
      <c r="C101" s="24"/>
      <c r="D101" s="24"/>
      <c r="E101" s="68"/>
      <c r="F101" s="108"/>
      <c r="G101" s="4"/>
      <c r="H101" s="176">
        <f t="shared" si="10"/>
        <v>0</v>
      </c>
      <c r="I101" s="4"/>
      <c r="J101" s="4"/>
      <c r="K101" s="4"/>
      <c r="L101" s="4"/>
      <c r="M101" s="4"/>
      <c r="N101" s="4"/>
    </row>
    <row r="102" spans="1:14" x14ac:dyDescent="0.25">
      <c r="A102" s="145"/>
      <c r="B102" s="24"/>
      <c r="C102" s="24"/>
      <c r="D102" s="24"/>
      <c r="E102" s="68"/>
      <c r="F102" s="108"/>
      <c r="G102" s="4"/>
      <c r="H102" s="176">
        <f t="shared" si="10"/>
        <v>0</v>
      </c>
      <c r="I102" s="4"/>
      <c r="J102" s="4"/>
      <c r="K102" s="4"/>
      <c r="L102" s="4"/>
      <c r="M102" s="4"/>
      <c r="N102" s="4"/>
    </row>
    <row r="103" spans="1:14" x14ac:dyDescent="0.25">
      <c r="A103" s="145"/>
      <c r="B103" s="127"/>
      <c r="C103" s="7"/>
      <c r="D103" s="12"/>
      <c r="E103" s="68"/>
      <c r="F103" s="108"/>
      <c r="G103" s="4"/>
      <c r="H103" s="176">
        <f t="shared" si="10"/>
        <v>0</v>
      </c>
      <c r="I103" s="4"/>
      <c r="J103" s="4"/>
      <c r="K103" s="4"/>
      <c r="L103" s="4"/>
      <c r="M103" s="4"/>
      <c r="N103" s="4"/>
    </row>
    <row r="104" spans="1:14" x14ac:dyDescent="0.25">
      <c r="A104" s="145"/>
      <c r="B104" s="127"/>
      <c r="C104" s="7"/>
      <c r="D104" s="12"/>
      <c r="E104" s="68"/>
      <c r="F104" s="108"/>
      <c r="G104" s="4"/>
      <c r="H104" s="176">
        <f t="shared" si="10"/>
        <v>0</v>
      </c>
      <c r="I104" s="4"/>
      <c r="J104" s="4"/>
      <c r="K104" s="4"/>
      <c r="L104" s="4"/>
      <c r="M104" s="4"/>
      <c r="N104" s="4"/>
    </row>
    <row r="105" spans="1:14" x14ac:dyDescent="0.25">
      <c r="A105" s="145"/>
      <c r="B105" s="24"/>
      <c r="C105" s="24"/>
      <c r="D105" s="24"/>
      <c r="E105" s="68"/>
      <c r="F105" s="108"/>
      <c r="G105" s="4"/>
      <c r="H105" s="176">
        <f t="shared" si="10"/>
        <v>0</v>
      </c>
      <c r="I105" s="4"/>
      <c r="J105" s="4"/>
      <c r="K105" s="4"/>
      <c r="L105" s="4"/>
      <c r="M105" s="4"/>
      <c r="N105" s="4"/>
    </row>
    <row r="106" spans="1:14" x14ac:dyDescent="0.25">
      <c r="A106" s="145"/>
      <c r="B106" s="127"/>
      <c r="C106" s="21"/>
      <c r="D106" s="12"/>
      <c r="E106" s="68"/>
      <c r="F106" s="108"/>
      <c r="G106" s="22"/>
      <c r="H106" s="176">
        <f t="shared" si="10"/>
        <v>0</v>
      </c>
      <c r="I106" s="4"/>
      <c r="J106" s="4"/>
      <c r="K106" s="4"/>
      <c r="L106" s="4"/>
      <c r="M106" s="4"/>
      <c r="N106" s="4"/>
    </row>
    <row r="107" spans="1:14" x14ac:dyDescent="0.25">
      <c r="A107" s="145"/>
      <c r="B107" s="24"/>
      <c r="C107" s="21"/>
      <c r="D107" s="12"/>
      <c r="E107" s="68"/>
      <c r="F107" s="108"/>
      <c r="G107" s="4"/>
      <c r="H107" s="176">
        <f t="shared" si="10"/>
        <v>0</v>
      </c>
      <c r="I107" s="4"/>
      <c r="J107" s="4"/>
      <c r="K107" s="4"/>
      <c r="L107" s="4"/>
      <c r="M107" s="4"/>
      <c r="N107" s="4"/>
    </row>
    <row r="108" spans="1:14" x14ac:dyDescent="0.25">
      <c r="A108" s="145"/>
      <c r="B108" s="7"/>
      <c r="C108" s="7"/>
      <c r="D108" s="7"/>
      <c r="E108" s="68"/>
      <c r="F108" s="108"/>
      <c r="G108" s="4"/>
      <c r="H108" s="176">
        <f t="shared" si="10"/>
        <v>0</v>
      </c>
      <c r="I108" s="4"/>
      <c r="J108" s="4"/>
      <c r="K108" s="4"/>
      <c r="L108" s="4"/>
      <c r="M108" s="4"/>
      <c r="N108" s="4"/>
    </row>
    <row r="109" spans="1:14" x14ac:dyDescent="0.25">
      <c r="A109" s="145"/>
      <c r="B109" s="7"/>
      <c r="C109" s="7"/>
      <c r="D109" s="7"/>
      <c r="E109" s="68"/>
      <c r="F109" s="108"/>
      <c r="G109" s="4"/>
      <c r="H109" s="176">
        <f t="shared" si="10"/>
        <v>0</v>
      </c>
      <c r="I109" s="4"/>
      <c r="J109" s="4"/>
      <c r="K109" s="4"/>
      <c r="L109" s="4"/>
      <c r="M109" s="4"/>
      <c r="N109" s="4"/>
    </row>
    <row r="110" spans="1:14" x14ac:dyDescent="0.25">
      <c r="A110" s="145"/>
      <c r="B110" s="7"/>
      <c r="C110" s="7"/>
      <c r="D110" s="7"/>
      <c r="E110" s="68"/>
      <c r="F110" s="108"/>
      <c r="G110" s="4"/>
      <c r="H110" s="176">
        <f t="shared" si="10"/>
        <v>0</v>
      </c>
      <c r="I110" s="4"/>
      <c r="J110" s="4"/>
      <c r="K110" s="4"/>
      <c r="L110" s="4"/>
      <c r="M110" s="4"/>
      <c r="N110" s="4"/>
    </row>
    <row r="111" spans="1:14" x14ac:dyDescent="0.25">
      <c r="A111" s="145"/>
      <c r="B111" s="7"/>
      <c r="C111" s="7"/>
      <c r="D111" s="7"/>
      <c r="E111" s="68"/>
      <c r="F111" s="108"/>
      <c r="G111" s="4"/>
      <c r="H111" s="176">
        <f t="shared" si="10"/>
        <v>0</v>
      </c>
      <c r="I111" s="4"/>
      <c r="J111" s="4"/>
      <c r="K111" s="4"/>
      <c r="L111" s="4"/>
      <c r="M111" s="4"/>
      <c r="N111" s="4"/>
    </row>
    <row r="112" spans="1:14" x14ac:dyDescent="0.25">
      <c r="A112" s="145"/>
      <c r="B112" s="24"/>
      <c r="C112" s="24"/>
      <c r="D112" s="24"/>
      <c r="E112" s="68"/>
      <c r="F112" s="108"/>
      <c r="G112" s="4"/>
      <c r="H112" s="176">
        <f t="shared" si="10"/>
        <v>0</v>
      </c>
      <c r="I112" s="4"/>
      <c r="J112" s="4"/>
      <c r="K112" s="4"/>
      <c r="L112" s="4"/>
      <c r="M112" s="4"/>
      <c r="N112" s="4"/>
    </row>
    <row r="113" spans="1:14" x14ac:dyDescent="0.25">
      <c r="A113" s="145"/>
      <c r="B113" s="7"/>
      <c r="C113" s="21"/>
      <c r="D113" s="12"/>
      <c r="E113" s="68"/>
      <c r="F113" s="108"/>
      <c r="G113" s="22"/>
      <c r="H113" s="176">
        <f t="shared" si="10"/>
        <v>0</v>
      </c>
      <c r="I113" s="4"/>
      <c r="J113" s="4"/>
      <c r="K113" s="4"/>
      <c r="L113" s="4"/>
      <c r="M113" s="4"/>
      <c r="N113" s="4"/>
    </row>
    <row r="114" spans="1:14" x14ac:dyDescent="0.25">
      <c r="A114" s="145"/>
      <c r="B114" s="7"/>
      <c r="C114" s="21"/>
      <c r="D114" s="12"/>
      <c r="E114" s="68"/>
      <c r="F114" s="108"/>
      <c r="G114" s="22"/>
      <c r="H114" s="176">
        <f t="shared" si="10"/>
        <v>0</v>
      </c>
      <c r="I114" s="4"/>
      <c r="J114" s="4"/>
      <c r="K114" s="4"/>
      <c r="L114" s="4"/>
      <c r="M114" s="4"/>
      <c r="N114" s="4"/>
    </row>
    <row r="115" spans="1:14" x14ac:dyDescent="0.25">
      <c r="A115" s="145"/>
      <c r="B115" s="7"/>
      <c r="C115" s="21"/>
      <c r="D115" s="12"/>
      <c r="E115" s="68"/>
      <c r="F115" s="108"/>
      <c r="G115" s="22"/>
      <c r="H115" s="176">
        <f t="shared" si="10"/>
        <v>0</v>
      </c>
      <c r="I115" s="4"/>
      <c r="J115" s="4"/>
      <c r="K115" s="4"/>
      <c r="L115" s="4"/>
      <c r="M115" s="4"/>
      <c r="N115" s="4"/>
    </row>
    <row r="116" spans="1:14" x14ac:dyDescent="0.25">
      <c r="A116" s="145"/>
      <c r="B116" s="7"/>
      <c r="C116" s="21"/>
      <c r="D116" s="12"/>
      <c r="E116" s="68"/>
      <c r="F116" s="108"/>
      <c r="G116" s="22"/>
      <c r="H116" s="176">
        <f t="shared" si="10"/>
        <v>0</v>
      </c>
      <c r="I116" s="4"/>
      <c r="J116" s="4"/>
      <c r="K116" s="4"/>
      <c r="L116" s="4"/>
      <c r="M116" s="4"/>
      <c r="N116" s="4"/>
    </row>
    <row r="117" spans="1:14" x14ac:dyDescent="0.25">
      <c r="A117" s="145"/>
      <c r="B117" s="7"/>
      <c r="C117" s="21"/>
      <c r="D117" s="12"/>
      <c r="E117" s="68"/>
      <c r="F117" s="108"/>
      <c r="G117" s="22"/>
      <c r="H117" s="176">
        <f t="shared" si="10"/>
        <v>0</v>
      </c>
      <c r="I117" s="4"/>
      <c r="J117" s="4"/>
      <c r="K117" s="4"/>
      <c r="L117" s="4"/>
      <c r="M117" s="4"/>
      <c r="N117" s="4"/>
    </row>
    <row r="118" spans="1:14" x14ac:dyDescent="0.25">
      <c r="A118" s="145"/>
      <c r="B118" s="7"/>
      <c r="C118" s="7"/>
      <c r="D118" s="12"/>
      <c r="E118" s="139"/>
      <c r="F118" s="140"/>
      <c r="G118" s="141"/>
      <c r="H118" s="176">
        <f t="shared" si="10"/>
        <v>0</v>
      </c>
      <c r="I118" s="4"/>
      <c r="J118" s="4"/>
      <c r="K118" s="4"/>
      <c r="L118" s="4"/>
      <c r="M118" s="4"/>
      <c r="N118" s="4"/>
    </row>
    <row r="119" spans="1:14" x14ac:dyDescent="0.25">
      <c r="A119" s="145"/>
      <c r="B119" s="7"/>
      <c r="C119" s="7"/>
      <c r="D119" s="7"/>
      <c r="E119" s="68"/>
      <c r="F119" s="108"/>
      <c r="G119" s="22"/>
      <c r="H119" s="176">
        <f t="shared" si="10"/>
        <v>0</v>
      </c>
      <c r="I119" s="4"/>
      <c r="J119" s="4"/>
      <c r="K119" s="4"/>
      <c r="L119" s="4"/>
      <c r="M119" s="4"/>
      <c r="N119" s="4"/>
    </row>
    <row r="120" spans="1:14" ht="22.5" customHeight="1" x14ac:dyDescent="0.25">
      <c r="A120" s="174"/>
      <c r="B120" s="17" t="s">
        <v>18</v>
      </c>
      <c r="C120" s="17"/>
      <c r="D120" s="18"/>
      <c r="E120" s="102"/>
      <c r="F120" s="110"/>
      <c r="G120" s="16">
        <f>SUM(G97:G119)</f>
        <v>0</v>
      </c>
      <c r="H120" s="15">
        <f t="shared" si="10"/>
        <v>0</v>
      </c>
      <c r="I120" s="15">
        <f t="shared" ref="I120:N120" si="14">SUM(I97:I119)</f>
        <v>0</v>
      </c>
      <c r="J120" s="15">
        <f t="shared" si="14"/>
        <v>0</v>
      </c>
      <c r="K120" s="15">
        <f t="shared" si="14"/>
        <v>0</v>
      </c>
      <c r="L120" s="15">
        <f t="shared" si="14"/>
        <v>0</v>
      </c>
      <c r="M120" s="15">
        <f t="shared" si="14"/>
        <v>0</v>
      </c>
      <c r="N120" s="15">
        <f t="shared" si="14"/>
        <v>0</v>
      </c>
    </row>
    <row r="121" spans="1:14" ht="15" customHeight="1" x14ac:dyDescent="0.25">
      <c r="A121" s="145"/>
      <c r="B121" s="1"/>
      <c r="C121" s="1"/>
      <c r="D121" s="1"/>
      <c r="E121" s="68"/>
      <c r="F121" s="111"/>
      <c r="G121" s="1"/>
      <c r="H121" s="176">
        <f t="shared" si="10"/>
        <v>0</v>
      </c>
      <c r="I121" s="4"/>
      <c r="J121" s="4"/>
      <c r="K121" s="4"/>
      <c r="L121" s="4"/>
      <c r="M121" s="4"/>
      <c r="N121" s="4"/>
    </row>
    <row r="122" spans="1:14" s="35" customFormat="1" ht="21.75" customHeight="1" x14ac:dyDescent="0.25">
      <c r="A122" s="168"/>
      <c r="B122" s="155" t="s">
        <v>108</v>
      </c>
      <c r="C122" s="155"/>
      <c r="D122" s="156"/>
      <c r="E122" s="157"/>
      <c r="F122" s="158"/>
      <c r="G122" s="159">
        <f t="shared" ref="G122:N122" si="15">G23+G39+G55+G58+G62+G64+G68+G72+G82+G96+G120</f>
        <v>2737083</v>
      </c>
      <c r="H122" s="160">
        <f t="shared" si="15"/>
        <v>2330267</v>
      </c>
      <c r="I122" s="160">
        <f t="shared" si="15"/>
        <v>1910909</v>
      </c>
      <c r="J122" s="193">
        <f t="shared" si="15"/>
        <v>419358</v>
      </c>
      <c r="K122" s="193">
        <f t="shared" si="15"/>
        <v>0</v>
      </c>
      <c r="L122" s="193">
        <f t="shared" si="15"/>
        <v>0</v>
      </c>
      <c r="M122" s="193">
        <f t="shared" si="15"/>
        <v>0</v>
      </c>
      <c r="N122" s="193">
        <f t="shared" si="15"/>
        <v>2274500</v>
      </c>
    </row>
    <row r="123" spans="1:14" ht="28.5" customHeight="1" x14ac:dyDescent="0.25">
      <c r="G123" s="142"/>
    </row>
    <row r="124" spans="1:14" ht="28.5" customHeight="1" x14ac:dyDescent="0.25">
      <c r="G124" s="198"/>
      <c r="I124" s="5">
        <v>1987052.04</v>
      </c>
      <c r="J124" s="5">
        <v>342729.69</v>
      </c>
    </row>
    <row r="125" spans="1:14" ht="28.5" customHeight="1" x14ac:dyDescent="0.25">
      <c r="G125" s="198"/>
      <c r="I125" s="5">
        <f t="shared" ref="I125:N125" si="16">I124-I122</f>
        <v>76143.040000000037</v>
      </c>
      <c r="J125" s="5">
        <f t="shared" si="16"/>
        <v>-76628.31</v>
      </c>
      <c r="K125" s="5">
        <f t="shared" si="16"/>
        <v>0</v>
      </c>
      <c r="L125" s="5">
        <f t="shared" si="16"/>
        <v>0</v>
      </c>
      <c r="M125" s="5">
        <f t="shared" si="16"/>
        <v>0</v>
      </c>
      <c r="N125" s="5">
        <f t="shared" si="16"/>
        <v>-2274500</v>
      </c>
    </row>
    <row r="126" spans="1:14" ht="28.5" customHeight="1" x14ac:dyDescent="0.25">
      <c r="G126" s="198"/>
    </row>
    <row r="127" spans="1:14" x14ac:dyDescent="0.25">
      <c r="G127" s="198"/>
    </row>
    <row r="128" spans="1:14" x14ac:dyDescent="0.25">
      <c r="E128" s="192" t="s">
        <v>209</v>
      </c>
      <c r="H128" s="5">
        <f>I128+J128</f>
        <v>2329781</v>
      </c>
      <c r="I128" s="5">
        <v>1902312</v>
      </c>
      <c r="J128" s="5">
        <v>427469</v>
      </c>
    </row>
    <row r="129" spans="1:10" x14ac:dyDescent="0.25">
      <c r="H129" s="6">
        <f>H122-H128</f>
        <v>486</v>
      </c>
      <c r="I129" s="6">
        <f>I122-I128</f>
        <v>8597</v>
      </c>
      <c r="J129" s="6">
        <f>J122-J128</f>
        <v>-8111</v>
      </c>
    </row>
    <row r="131" spans="1:10" s="211" customFormat="1" ht="27" customHeight="1" x14ac:dyDescent="0.25">
      <c r="A131" s="210"/>
      <c r="C131" s="212" t="s">
        <v>210</v>
      </c>
      <c r="E131" s="213"/>
      <c r="G131" s="214"/>
      <c r="H131" s="215" t="s">
        <v>213</v>
      </c>
      <c r="I131" s="212"/>
    </row>
    <row r="132" spans="1:10" s="211" customFormat="1" ht="27" customHeight="1" x14ac:dyDescent="0.25">
      <c r="A132" s="210"/>
      <c r="C132" s="212" t="s">
        <v>212</v>
      </c>
      <c r="E132" s="213"/>
      <c r="G132" s="214"/>
      <c r="H132" s="215" t="s">
        <v>214</v>
      </c>
      <c r="I132" s="212"/>
    </row>
    <row r="133" spans="1:10" s="211" customFormat="1" ht="27" customHeight="1" x14ac:dyDescent="0.25">
      <c r="A133" s="210"/>
      <c r="C133" s="212" t="s">
        <v>211</v>
      </c>
      <c r="E133" s="213"/>
      <c r="G133" s="214"/>
      <c r="H133" s="215" t="s">
        <v>215</v>
      </c>
      <c r="I133" s="212"/>
    </row>
  </sheetData>
  <mergeCells count="12">
    <mergeCell ref="B3:B4"/>
    <mergeCell ref="A3:A4"/>
    <mergeCell ref="G3:G4"/>
    <mergeCell ref="F3:F4"/>
    <mergeCell ref="E3:E4"/>
    <mergeCell ref="D3:D4"/>
    <mergeCell ref="C3:C4"/>
    <mergeCell ref="H3:H4"/>
    <mergeCell ref="I3:J3"/>
    <mergeCell ref="K3:K4"/>
    <mergeCell ref="L3:M3"/>
    <mergeCell ref="N3:N4"/>
  </mergeCells>
  <pageMargins left="0.37" right="0.27" top="0.91" bottom="0.19685039370078741" header="0.31496062992125984" footer="0.31496062992125984"/>
  <pageSetup paperSize="9" scale="49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90" zoomScaleNormal="90" workbookViewId="0">
      <pane ySplit="5" topLeftCell="A6" activePane="bottomLeft" state="frozen"/>
      <selection pane="bottomLeft" activeCell="F20" sqref="F20"/>
    </sheetView>
  </sheetViews>
  <sheetFormatPr defaultRowHeight="15" x14ac:dyDescent="0.25"/>
  <cols>
    <col min="1" max="1" width="3.28515625" customWidth="1"/>
    <col min="2" max="2" width="25" customWidth="1"/>
    <col min="3" max="3" width="17.140625" customWidth="1"/>
    <col min="4" max="4" width="12.140625" customWidth="1"/>
    <col min="5" max="5" width="39.42578125" customWidth="1"/>
    <col min="6" max="6" width="16" customWidth="1"/>
    <col min="7" max="9" width="17.140625" customWidth="1"/>
    <col min="10" max="13" width="17.140625" hidden="1" customWidth="1"/>
  </cols>
  <sheetData>
    <row r="1" spans="1:13" s="153" customFormat="1" ht="28.5" customHeight="1" x14ac:dyDescent="0.3">
      <c r="B1" s="152" t="s">
        <v>222</v>
      </c>
    </row>
    <row r="2" spans="1:13" ht="28.5" customHeight="1" x14ac:dyDescent="0.3">
      <c r="B2" s="152" t="s">
        <v>221</v>
      </c>
      <c r="C2" s="2"/>
    </row>
    <row r="3" spans="1:13" ht="18.75" x14ac:dyDescent="0.3">
      <c r="B3" s="152"/>
      <c r="C3" s="2"/>
    </row>
    <row r="4" spans="1:13" s="9" customFormat="1" ht="17.25" customHeight="1" x14ac:dyDescent="0.25">
      <c r="A4" s="299" t="s">
        <v>12</v>
      </c>
      <c r="B4" s="301" t="s">
        <v>19</v>
      </c>
      <c r="C4" s="299" t="s">
        <v>0</v>
      </c>
      <c r="D4" s="301" t="s">
        <v>1</v>
      </c>
      <c r="E4" s="301" t="s">
        <v>26</v>
      </c>
      <c r="F4" s="304" t="s">
        <v>5</v>
      </c>
      <c r="G4" s="298" t="s">
        <v>107</v>
      </c>
      <c r="H4" s="298" t="s">
        <v>181</v>
      </c>
      <c r="I4" s="298"/>
      <c r="J4" s="298" t="s">
        <v>183</v>
      </c>
      <c r="K4" s="298" t="s">
        <v>181</v>
      </c>
      <c r="L4" s="298"/>
      <c r="M4" s="298" t="s">
        <v>25</v>
      </c>
    </row>
    <row r="5" spans="1:13" s="9" customFormat="1" ht="27" customHeight="1" x14ac:dyDescent="0.25">
      <c r="A5" s="300"/>
      <c r="B5" s="308"/>
      <c r="C5" s="300"/>
      <c r="D5" s="308"/>
      <c r="E5" s="308"/>
      <c r="F5" s="309"/>
      <c r="G5" s="298"/>
      <c r="H5" s="23" t="s">
        <v>105</v>
      </c>
      <c r="I5" s="23" t="s">
        <v>182</v>
      </c>
      <c r="J5" s="298"/>
      <c r="K5" s="23" t="s">
        <v>105</v>
      </c>
      <c r="L5" s="23" t="s">
        <v>182</v>
      </c>
      <c r="M5" s="298"/>
    </row>
    <row r="6" spans="1:13" s="9" customFormat="1" ht="15" hidden="1" customHeight="1" x14ac:dyDescent="0.25">
      <c r="A6" s="96"/>
      <c r="B6" s="122"/>
      <c r="C6" s="97"/>
      <c r="D6" s="33"/>
      <c r="E6" s="32"/>
      <c r="F6" s="34"/>
      <c r="G6" s="34"/>
      <c r="H6" s="34"/>
      <c r="I6" s="34"/>
      <c r="J6" s="34"/>
      <c r="K6" s="144"/>
      <c r="L6" s="144"/>
      <c r="M6" s="144"/>
    </row>
    <row r="7" spans="1:13" s="9" customFormat="1" ht="15" hidden="1" customHeight="1" x14ac:dyDescent="0.25">
      <c r="A7" s="94"/>
      <c r="B7" s="17" t="s">
        <v>4</v>
      </c>
      <c r="C7" s="75"/>
      <c r="D7" s="75"/>
      <c r="E7" s="75"/>
      <c r="F7" s="120">
        <f>SUM(F6)</f>
        <v>0</v>
      </c>
      <c r="G7" s="120">
        <f>SUM(G6)</f>
        <v>0</v>
      </c>
      <c r="H7" s="120">
        <f>SUM(H6)</f>
        <v>0</v>
      </c>
      <c r="I7" s="120">
        <f>SUM(I6)</f>
        <v>0</v>
      </c>
      <c r="J7" s="120">
        <f>SUM(J6)</f>
        <v>0</v>
      </c>
      <c r="K7" s="144"/>
      <c r="L7" s="144"/>
      <c r="M7" s="144"/>
    </row>
    <row r="8" spans="1:13" x14ac:dyDescent="0.25">
      <c r="A8" s="1"/>
      <c r="B8" s="78"/>
      <c r="C8" s="29"/>
      <c r="D8" s="25"/>
      <c r="E8" s="26"/>
      <c r="F8" s="34"/>
      <c r="G8" s="10"/>
      <c r="H8" s="34"/>
      <c r="I8" s="1"/>
      <c r="J8" s="1"/>
      <c r="K8" s="1"/>
      <c r="L8" s="1"/>
      <c r="M8" s="1"/>
    </row>
    <row r="9" spans="1:13" x14ac:dyDescent="0.25">
      <c r="A9" s="1"/>
      <c r="B9" s="122"/>
      <c r="C9" s="29"/>
      <c r="D9" s="25"/>
      <c r="E9" s="32"/>
      <c r="F9" s="34"/>
      <c r="G9" s="34"/>
      <c r="H9" s="34"/>
      <c r="I9" s="1"/>
      <c r="J9" s="1"/>
      <c r="K9" s="1"/>
      <c r="L9" s="1"/>
      <c r="M9" s="1"/>
    </row>
    <row r="10" spans="1:13" x14ac:dyDescent="0.25">
      <c r="A10" s="18"/>
      <c r="B10" s="17" t="s">
        <v>9</v>
      </c>
      <c r="C10" s="17"/>
      <c r="D10" s="19"/>
      <c r="E10" s="19"/>
      <c r="F10" s="15">
        <f t="shared" ref="F10:M10" si="0">SUM(F8:F9)</f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 x14ac:dyDescent="0.25">
      <c r="A11" s="20"/>
      <c r="B11" s="122"/>
      <c r="C11" s="121"/>
      <c r="D11" s="73"/>
      <c r="E11" s="32"/>
      <c r="F11" s="27"/>
      <c r="G11" s="91"/>
      <c r="H11" s="27"/>
      <c r="I11" s="91"/>
      <c r="J11" s="91"/>
      <c r="K11" s="1"/>
      <c r="L11" s="1"/>
      <c r="M11" s="1"/>
    </row>
    <row r="12" spans="1:13" x14ac:dyDescent="0.25">
      <c r="A12" s="18"/>
      <c r="B12" s="17" t="s">
        <v>14</v>
      </c>
      <c r="C12" s="17"/>
      <c r="D12" s="19"/>
      <c r="E12" s="19"/>
      <c r="F12" s="15">
        <f t="shared" ref="F12:M12" si="1">SUM(F11)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</row>
    <row r="13" spans="1:13" s="117" customFormat="1" x14ac:dyDescent="0.25">
      <c r="A13" s="116"/>
      <c r="B13" s="128"/>
      <c r="C13" s="129"/>
      <c r="D13" s="130"/>
      <c r="E13" s="128"/>
      <c r="F13" s="131"/>
      <c r="G13" s="131"/>
      <c r="H13" s="131"/>
      <c r="I13" s="131"/>
      <c r="J13" s="116"/>
      <c r="K13" s="116"/>
      <c r="L13" s="116"/>
      <c r="M13" s="116"/>
    </row>
    <row r="14" spans="1:13" s="117" customFormat="1" x14ac:dyDescent="0.25">
      <c r="A14" s="116"/>
      <c r="B14" s="116"/>
      <c r="C14" s="116"/>
      <c r="D14" s="116"/>
      <c r="E14" s="116"/>
      <c r="F14" s="112"/>
      <c r="G14" s="116"/>
      <c r="H14" s="116"/>
      <c r="I14" s="116"/>
      <c r="J14" s="116"/>
      <c r="K14" s="116"/>
      <c r="L14" s="116"/>
      <c r="M14" s="116"/>
    </row>
    <row r="15" spans="1:13" s="117" customFormat="1" x14ac:dyDescent="0.25">
      <c r="A15" s="118"/>
      <c r="B15" s="17" t="s">
        <v>17</v>
      </c>
      <c r="C15" s="17"/>
      <c r="D15" s="19"/>
      <c r="E15" s="19"/>
      <c r="F15" s="15">
        <f t="shared" ref="F15:M15" si="2">SUM(F13:F14)</f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</row>
    <row r="16" spans="1:13" s="162" customFormat="1" ht="27.75" customHeight="1" x14ac:dyDescent="0.25">
      <c r="A16" s="156"/>
      <c r="B16" s="155" t="s">
        <v>108</v>
      </c>
      <c r="C16" s="155"/>
      <c r="D16" s="156"/>
      <c r="E16" s="156"/>
      <c r="F16" s="160">
        <f>F10+F12+F15</f>
        <v>0</v>
      </c>
      <c r="G16" s="160">
        <f t="shared" ref="G16:M16" si="3">G10+G12+G15</f>
        <v>0</v>
      </c>
      <c r="H16" s="160">
        <f t="shared" si="3"/>
        <v>0</v>
      </c>
      <c r="I16" s="160">
        <f t="shared" si="3"/>
        <v>0</v>
      </c>
      <c r="J16" s="160">
        <f t="shared" si="3"/>
        <v>0</v>
      </c>
      <c r="K16" s="160">
        <f t="shared" si="3"/>
        <v>0</v>
      </c>
      <c r="L16" s="160">
        <f t="shared" si="3"/>
        <v>0</v>
      </c>
      <c r="M16" s="160">
        <f t="shared" si="3"/>
        <v>0</v>
      </c>
    </row>
    <row r="17" spans="3:7" x14ac:dyDescent="0.25">
      <c r="F17" s="6"/>
    </row>
    <row r="19" spans="3:7" s="35" customFormat="1" ht="33.75" customHeight="1" x14ac:dyDescent="0.25">
      <c r="C19" s="154" t="s">
        <v>210</v>
      </c>
      <c r="D19" s="196"/>
      <c r="E19" s="154"/>
      <c r="F19" s="154"/>
      <c r="G19" s="197" t="s">
        <v>213</v>
      </c>
    </row>
    <row r="20" spans="3:7" s="35" customFormat="1" ht="33.75" customHeight="1" x14ac:dyDescent="0.25">
      <c r="C20" s="154" t="s">
        <v>212</v>
      </c>
      <c r="D20" s="196"/>
      <c r="E20" s="154"/>
      <c r="F20" s="154"/>
      <c r="G20" s="197" t="s">
        <v>214</v>
      </c>
    </row>
    <row r="21" spans="3:7" s="35" customFormat="1" ht="33.75" customHeight="1" x14ac:dyDescent="0.25">
      <c r="C21" s="154" t="s">
        <v>211</v>
      </c>
      <c r="D21" s="196"/>
      <c r="E21" s="154"/>
      <c r="F21" s="154"/>
      <c r="G21" s="197" t="s">
        <v>215</v>
      </c>
    </row>
  </sheetData>
  <mergeCells count="11">
    <mergeCell ref="M4:M5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L4"/>
  </mergeCells>
  <pageMargins left="0.51181102362204722" right="0.23622047244094491" top="1.0629921259842521" bottom="0.11811023622047245" header="0.31496062992125984" footer="0.31496062992125984"/>
  <pageSetup paperSize="9" scale="7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3"/>
  <sheetViews>
    <sheetView zoomScale="90" zoomScaleNormal="90" workbookViewId="0">
      <selection activeCell="J45" sqref="J45"/>
    </sheetView>
  </sheetViews>
  <sheetFormatPr defaultRowHeight="15" x14ac:dyDescent="0.25"/>
  <cols>
    <col min="1" max="1" width="1.28515625" style="36" customWidth="1"/>
    <col min="2" max="2" width="7" style="36" customWidth="1"/>
    <col min="3" max="3" width="14.28515625" style="36" customWidth="1"/>
    <col min="4" max="4" width="19.42578125" style="36" customWidth="1"/>
    <col min="5" max="5" width="15.42578125" style="36" customWidth="1"/>
    <col min="6" max="12" width="16.7109375" style="36" customWidth="1"/>
    <col min="13" max="13" width="20.5703125" style="36" customWidth="1"/>
    <col min="14" max="14" width="22.5703125" style="36" customWidth="1"/>
    <col min="15" max="262" width="8.85546875" style="36" customWidth="1"/>
    <col min="263" max="263" width="1.28515625" style="36" customWidth="1"/>
    <col min="264" max="264" width="7" style="36" customWidth="1"/>
    <col min="265" max="265" width="14.28515625" style="36" customWidth="1"/>
    <col min="266" max="266" width="20.28515625" style="36" customWidth="1"/>
    <col min="267" max="267" width="9.5703125" style="36" customWidth="1"/>
    <col min="268" max="268" width="15.28515625" style="36" customWidth="1"/>
    <col min="269" max="269" width="31.42578125" style="36" customWidth="1"/>
    <col min="270" max="270" width="18" style="36" customWidth="1"/>
    <col min="271" max="518" width="8.85546875" style="36" customWidth="1"/>
    <col min="519" max="519" width="1.28515625" style="36" customWidth="1"/>
    <col min="520" max="520" width="7" style="36" customWidth="1"/>
    <col min="521" max="521" width="14.28515625" style="36" customWidth="1"/>
    <col min="522" max="522" width="20.28515625" style="36" customWidth="1"/>
    <col min="523" max="523" width="9.5703125" style="36" customWidth="1"/>
    <col min="524" max="524" width="15.28515625" style="36" customWidth="1"/>
    <col min="525" max="525" width="31.42578125" style="36" customWidth="1"/>
    <col min="526" max="526" width="18" style="36" customWidth="1"/>
    <col min="527" max="774" width="8.85546875" style="36" customWidth="1"/>
    <col min="775" max="775" width="1.28515625" style="36" customWidth="1"/>
    <col min="776" max="776" width="7" style="36" customWidth="1"/>
    <col min="777" max="777" width="14.28515625" style="36" customWidth="1"/>
    <col min="778" max="778" width="20.28515625" style="36" customWidth="1"/>
    <col min="779" max="779" width="9.5703125" style="36" customWidth="1"/>
    <col min="780" max="780" width="15.28515625" style="36" customWidth="1"/>
    <col min="781" max="781" width="31.42578125" style="36" customWidth="1"/>
    <col min="782" max="782" width="18" style="36" customWidth="1"/>
    <col min="783" max="1030" width="8.85546875" style="36" customWidth="1"/>
    <col min="1031" max="1031" width="1.28515625" style="36" customWidth="1"/>
    <col min="1032" max="1032" width="7" style="36" customWidth="1"/>
    <col min="1033" max="1033" width="14.28515625" style="36" customWidth="1"/>
    <col min="1034" max="1034" width="20.28515625" style="36" customWidth="1"/>
    <col min="1035" max="1035" width="9.5703125" style="36" customWidth="1"/>
    <col min="1036" max="1036" width="15.28515625" style="36" customWidth="1"/>
    <col min="1037" max="1037" width="31.42578125" style="36" customWidth="1"/>
    <col min="1038" max="1038" width="18" style="36" customWidth="1"/>
    <col min="1039" max="1286" width="8.85546875" style="36" customWidth="1"/>
    <col min="1287" max="1287" width="1.28515625" style="36" customWidth="1"/>
    <col min="1288" max="1288" width="7" style="36" customWidth="1"/>
    <col min="1289" max="1289" width="14.28515625" style="36" customWidth="1"/>
    <col min="1290" max="1290" width="20.28515625" style="36" customWidth="1"/>
    <col min="1291" max="1291" width="9.5703125" style="36" customWidth="1"/>
    <col min="1292" max="1292" width="15.28515625" style="36" customWidth="1"/>
    <col min="1293" max="1293" width="31.42578125" style="36" customWidth="1"/>
    <col min="1294" max="1294" width="18" style="36" customWidth="1"/>
    <col min="1295" max="1542" width="8.85546875" style="36" customWidth="1"/>
    <col min="1543" max="1543" width="1.28515625" style="36" customWidth="1"/>
    <col min="1544" max="1544" width="7" style="36" customWidth="1"/>
    <col min="1545" max="1545" width="14.28515625" style="36" customWidth="1"/>
    <col min="1546" max="1546" width="20.28515625" style="36" customWidth="1"/>
    <col min="1547" max="1547" width="9.5703125" style="36" customWidth="1"/>
    <col min="1548" max="1548" width="15.28515625" style="36" customWidth="1"/>
    <col min="1549" max="1549" width="31.42578125" style="36" customWidth="1"/>
    <col min="1550" max="1550" width="18" style="36" customWidth="1"/>
    <col min="1551" max="1798" width="8.85546875" style="36" customWidth="1"/>
    <col min="1799" max="1799" width="1.28515625" style="36" customWidth="1"/>
    <col min="1800" max="1800" width="7" style="36" customWidth="1"/>
    <col min="1801" max="1801" width="14.28515625" style="36" customWidth="1"/>
    <col min="1802" max="1802" width="20.28515625" style="36" customWidth="1"/>
    <col min="1803" max="1803" width="9.5703125" style="36" customWidth="1"/>
    <col min="1804" max="1804" width="15.28515625" style="36" customWidth="1"/>
    <col min="1805" max="1805" width="31.42578125" style="36" customWidth="1"/>
    <col min="1806" max="1806" width="18" style="36" customWidth="1"/>
    <col min="1807" max="2054" width="8.85546875" style="36" customWidth="1"/>
    <col min="2055" max="2055" width="1.28515625" style="36" customWidth="1"/>
    <col min="2056" max="2056" width="7" style="36" customWidth="1"/>
    <col min="2057" max="2057" width="14.28515625" style="36" customWidth="1"/>
    <col min="2058" max="2058" width="20.28515625" style="36" customWidth="1"/>
    <col min="2059" max="2059" width="9.5703125" style="36" customWidth="1"/>
    <col min="2060" max="2060" width="15.28515625" style="36" customWidth="1"/>
    <col min="2061" max="2061" width="31.42578125" style="36" customWidth="1"/>
    <col min="2062" max="2062" width="18" style="36" customWidth="1"/>
    <col min="2063" max="2310" width="8.85546875" style="36" customWidth="1"/>
    <col min="2311" max="2311" width="1.28515625" style="36" customWidth="1"/>
    <col min="2312" max="2312" width="7" style="36" customWidth="1"/>
    <col min="2313" max="2313" width="14.28515625" style="36" customWidth="1"/>
    <col min="2314" max="2314" width="20.28515625" style="36" customWidth="1"/>
    <col min="2315" max="2315" width="9.5703125" style="36" customWidth="1"/>
    <col min="2316" max="2316" width="15.28515625" style="36" customWidth="1"/>
    <col min="2317" max="2317" width="31.42578125" style="36" customWidth="1"/>
    <col min="2318" max="2318" width="18" style="36" customWidth="1"/>
    <col min="2319" max="2566" width="8.85546875" style="36" customWidth="1"/>
    <col min="2567" max="2567" width="1.28515625" style="36" customWidth="1"/>
    <col min="2568" max="2568" width="7" style="36" customWidth="1"/>
    <col min="2569" max="2569" width="14.28515625" style="36" customWidth="1"/>
    <col min="2570" max="2570" width="20.28515625" style="36" customWidth="1"/>
    <col min="2571" max="2571" width="9.5703125" style="36" customWidth="1"/>
    <col min="2572" max="2572" width="15.28515625" style="36" customWidth="1"/>
    <col min="2573" max="2573" width="31.42578125" style="36" customWidth="1"/>
    <col min="2574" max="2574" width="18" style="36" customWidth="1"/>
    <col min="2575" max="2822" width="8.85546875" style="36" customWidth="1"/>
    <col min="2823" max="2823" width="1.28515625" style="36" customWidth="1"/>
    <col min="2824" max="2824" width="7" style="36" customWidth="1"/>
    <col min="2825" max="2825" width="14.28515625" style="36" customWidth="1"/>
    <col min="2826" max="2826" width="20.28515625" style="36" customWidth="1"/>
    <col min="2827" max="2827" width="9.5703125" style="36" customWidth="1"/>
    <col min="2828" max="2828" width="15.28515625" style="36" customWidth="1"/>
    <col min="2829" max="2829" width="31.42578125" style="36" customWidth="1"/>
    <col min="2830" max="2830" width="18" style="36" customWidth="1"/>
    <col min="2831" max="3078" width="8.85546875" style="36" customWidth="1"/>
    <col min="3079" max="3079" width="1.28515625" style="36" customWidth="1"/>
    <col min="3080" max="3080" width="7" style="36" customWidth="1"/>
    <col min="3081" max="3081" width="14.28515625" style="36" customWidth="1"/>
    <col min="3082" max="3082" width="20.28515625" style="36" customWidth="1"/>
    <col min="3083" max="3083" width="9.5703125" style="36" customWidth="1"/>
    <col min="3084" max="3084" width="15.28515625" style="36" customWidth="1"/>
    <col min="3085" max="3085" width="31.42578125" style="36" customWidth="1"/>
    <col min="3086" max="3086" width="18" style="36" customWidth="1"/>
    <col min="3087" max="3334" width="8.85546875" style="36" customWidth="1"/>
    <col min="3335" max="3335" width="1.28515625" style="36" customWidth="1"/>
    <col min="3336" max="3336" width="7" style="36" customWidth="1"/>
    <col min="3337" max="3337" width="14.28515625" style="36" customWidth="1"/>
    <col min="3338" max="3338" width="20.28515625" style="36" customWidth="1"/>
    <col min="3339" max="3339" width="9.5703125" style="36" customWidth="1"/>
    <col min="3340" max="3340" width="15.28515625" style="36" customWidth="1"/>
    <col min="3341" max="3341" width="31.42578125" style="36" customWidth="1"/>
    <col min="3342" max="3342" width="18" style="36" customWidth="1"/>
    <col min="3343" max="3590" width="8.85546875" style="36" customWidth="1"/>
    <col min="3591" max="3591" width="1.28515625" style="36" customWidth="1"/>
    <col min="3592" max="3592" width="7" style="36" customWidth="1"/>
    <col min="3593" max="3593" width="14.28515625" style="36" customWidth="1"/>
    <col min="3594" max="3594" width="20.28515625" style="36" customWidth="1"/>
    <col min="3595" max="3595" width="9.5703125" style="36" customWidth="1"/>
    <col min="3596" max="3596" width="15.28515625" style="36" customWidth="1"/>
    <col min="3597" max="3597" width="31.42578125" style="36" customWidth="1"/>
    <col min="3598" max="3598" width="18" style="36" customWidth="1"/>
    <col min="3599" max="3846" width="8.85546875" style="36" customWidth="1"/>
    <col min="3847" max="3847" width="1.28515625" style="36" customWidth="1"/>
    <col min="3848" max="3848" width="7" style="36" customWidth="1"/>
    <col min="3849" max="3849" width="14.28515625" style="36" customWidth="1"/>
    <col min="3850" max="3850" width="20.28515625" style="36" customWidth="1"/>
    <col min="3851" max="3851" width="9.5703125" style="36" customWidth="1"/>
    <col min="3852" max="3852" width="15.28515625" style="36" customWidth="1"/>
    <col min="3853" max="3853" width="31.42578125" style="36" customWidth="1"/>
    <col min="3854" max="3854" width="18" style="36" customWidth="1"/>
    <col min="3855" max="4102" width="8.85546875" style="36" customWidth="1"/>
    <col min="4103" max="4103" width="1.28515625" style="36" customWidth="1"/>
    <col min="4104" max="4104" width="7" style="36" customWidth="1"/>
    <col min="4105" max="4105" width="14.28515625" style="36" customWidth="1"/>
    <col min="4106" max="4106" width="20.28515625" style="36" customWidth="1"/>
    <col min="4107" max="4107" width="9.5703125" style="36" customWidth="1"/>
    <col min="4108" max="4108" width="15.28515625" style="36" customWidth="1"/>
    <col min="4109" max="4109" width="31.42578125" style="36" customWidth="1"/>
    <col min="4110" max="4110" width="18" style="36" customWidth="1"/>
    <col min="4111" max="4358" width="8.85546875" style="36" customWidth="1"/>
    <col min="4359" max="4359" width="1.28515625" style="36" customWidth="1"/>
    <col min="4360" max="4360" width="7" style="36" customWidth="1"/>
    <col min="4361" max="4361" width="14.28515625" style="36" customWidth="1"/>
    <col min="4362" max="4362" width="20.28515625" style="36" customWidth="1"/>
    <col min="4363" max="4363" width="9.5703125" style="36" customWidth="1"/>
    <col min="4364" max="4364" width="15.28515625" style="36" customWidth="1"/>
    <col min="4365" max="4365" width="31.42578125" style="36" customWidth="1"/>
    <col min="4366" max="4366" width="18" style="36" customWidth="1"/>
    <col min="4367" max="4614" width="8.85546875" style="36" customWidth="1"/>
    <col min="4615" max="4615" width="1.28515625" style="36" customWidth="1"/>
    <col min="4616" max="4616" width="7" style="36" customWidth="1"/>
    <col min="4617" max="4617" width="14.28515625" style="36" customWidth="1"/>
    <col min="4618" max="4618" width="20.28515625" style="36" customWidth="1"/>
    <col min="4619" max="4619" width="9.5703125" style="36" customWidth="1"/>
    <col min="4620" max="4620" width="15.28515625" style="36" customWidth="1"/>
    <col min="4621" max="4621" width="31.42578125" style="36" customWidth="1"/>
    <col min="4622" max="4622" width="18" style="36" customWidth="1"/>
    <col min="4623" max="4870" width="8.85546875" style="36" customWidth="1"/>
    <col min="4871" max="4871" width="1.28515625" style="36" customWidth="1"/>
    <col min="4872" max="4872" width="7" style="36" customWidth="1"/>
    <col min="4873" max="4873" width="14.28515625" style="36" customWidth="1"/>
    <col min="4874" max="4874" width="20.28515625" style="36" customWidth="1"/>
    <col min="4875" max="4875" width="9.5703125" style="36" customWidth="1"/>
    <col min="4876" max="4876" width="15.28515625" style="36" customWidth="1"/>
    <col min="4877" max="4877" width="31.42578125" style="36" customWidth="1"/>
    <col min="4878" max="4878" width="18" style="36" customWidth="1"/>
    <col min="4879" max="5126" width="8.85546875" style="36" customWidth="1"/>
    <col min="5127" max="5127" width="1.28515625" style="36" customWidth="1"/>
    <col min="5128" max="5128" width="7" style="36" customWidth="1"/>
    <col min="5129" max="5129" width="14.28515625" style="36" customWidth="1"/>
    <col min="5130" max="5130" width="20.28515625" style="36" customWidth="1"/>
    <col min="5131" max="5131" width="9.5703125" style="36" customWidth="1"/>
    <col min="5132" max="5132" width="15.28515625" style="36" customWidth="1"/>
    <col min="5133" max="5133" width="31.42578125" style="36" customWidth="1"/>
    <col min="5134" max="5134" width="18" style="36" customWidth="1"/>
    <col min="5135" max="5382" width="8.85546875" style="36" customWidth="1"/>
    <col min="5383" max="5383" width="1.28515625" style="36" customWidth="1"/>
    <col min="5384" max="5384" width="7" style="36" customWidth="1"/>
    <col min="5385" max="5385" width="14.28515625" style="36" customWidth="1"/>
    <col min="5386" max="5386" width="20.28515625" style="36" customWidth="1"/>
    <col min="5387" max="5387" width="9.5703125" style="36" customWidth="1"/>
    <col min="5388" max="5388" width="15.28515625" style="36" customWidth="1"/>
    <col min="5389" max="5389" width="31.42578125" style="36" customWidth="1"/>
    <col min="5390" max="5390" width="18" style="36" customWidth="1"/>
    <col min="5391" max="5638" width="8.85546875" style="36" customWidth="1"/>
    <col min="5639" max="5639" width="1.28515625" style="36" customWidth="1"/>
    <col min="5640" max="5640" width="7" style="36" customWidth="1"/>
    <col min="5641" max="5641" width="14.28515625" style="36" customWidth="1"/>
    <col min="5642" max="5642" width="20.28515625" style="36" customWidth="1"/>
    <col min="5643" max="5643" width="9.5703125" style="36" customWidth="1"/>
    <col min="5644" max="5644" width="15.28515625" style="36" customWidth="1"/>
    <col min="5645" max="5645" width="31.42578125" style="36" customWidth="1"/>
    <col min="5646" max="5646" width="18" style="36" customWidth="1"/>
    <col min="5647" max="5894" width="8.85546875" style="36" customWidth="1"/>
    <col min="5895" max="5895" width="1.28515625" style="36" customWidth="1"/>
    <col min="5896" max="5896" width="7" style="36" customWidth="1"/>
    <col min="5897" max="5897" width="14.28515625" style="36" customWidth="1"/>
    <col min="5898" max="5898" width="20.28515625" style="36" customWidth="1"/>
    <col min="5899" max="5899" width="9.5703125" style="36" customWidth="1"/>
    <col min="5900" max="5900" width="15.28515625" style="36" customWidth="1"/>
    <col min="5901" max="5901" width="31.42578125" style="36" customWidth="1"/>
    <col min="5902" max="5902" width="18" style="36" customWidth="1"/>
    <col min="5903" max="6150" width="8.85546875" style="36" customWidth="1"/>
    <col min="6151" max="6151" width="1.28515625" style="36" customWidth="1"/>
    <col min="6152" max="6152" width="7" style="36" customWidth="1"/>
    <col min="6153" max="6153" width="14.28515625" style="36" customWidth="1"/>
    <col min="6154" max="6154" width="20.28515625" style="36" customWidth="1"/>
    <col min="6155" max="6155" width="9.5703125" style="36" customWidth="1"/>
    <col min="6156" max="6156" width="15.28515625" style="36" customWidth="1"/>
    <col min="6157" max="6157" width="31.42578125" style="36" customWidth="1"/>
    <col min="6158" max="6158" width="18" style="36" customWidth="1"/>
    <col min="6159" max="6406" width="8.85546875" style="36" customWidth="1"/>
    <col min="6407" max="6407" width="1.28515625" style="36" customWidth="1"/>
    <col min="6408" max="6408" width="7" style="36" customWidth="1"/>
    <col min="6409" max="6409" width="14.28515625" style="36" customWidth="1"/>
    <col min="6410" max="6410" width="20.28515625" style="36" customWidth="1"/>
    <col min="6411" max="6411" width="9.5703125" style="36" customWidth="1"/>
    <col min="6412" max="6412" width="15.28515625" style="36" customWidth="1"/>
    <col min="6413" max="6413" width="31.42578125" style="36" customWidth="1"/>
    <col min="6414" max="6414" width="18" style="36" customWidth="1"/>
    <col min="6415" max="6662" width="8.85546875" style="36" customWidth="1"/>
    <col min="6663" max="6663" width="1.28515625" style="36" customWidth="1"/>
    <col min="6664" max="6664" width="7" style="36" customWidth="1"/>
    <col min="6665" max="6665" width="14.28515625" style="36" customWidth="1"/>
    <col min="6666" max="6666" width="20.28515625" style="36" customWidth="1"/>
    <col min="6667" max="6667" width="9.5703125" style="36" customWidth="1"/>
    <col min="6668" max="6668" width="15.28515625" style="36" customWidth="1"/>
    <col min="6669" max="6669" width="31.42578125" style="36" customWidth="1"/>
    <col min="6670" max="6670" width="18" style="36" customWidth="1"/>
    <col min="6671" max="6918" width="8.85546875" style="36" customWidth="1"/>
    <col min="6919" max="6919" width="1.28515625" style="36" customWidth="1"/>
    <col min="6920" max="6920" width="7" style="36" customWidth="1"/>
    <col min="6921" max="6921" width="14.28515625" style="36" customWidth="1"/>
    <col min="6922" max="6922" width="20.28515625" style="36" customWidth="1"/>
    <col min="6923" max="6923" width="9.5703125" style="36" customWidth="1"/>
    <col min="6924" max="6924" width="15.28515625" style="36" customWidth="1"/>
    <col min="6925" max="6925" width="31.42578125" style="36" customWidth="1"/>
    <col min="6926" max="6926" width="18" style="36" customWidth="1"/>
    <col min="6927" max="7174" width="8.85546875" style="36" customWidth="1"/>
    <col min="7175" max="7175" width="1.28515625" style="36" customWidth="1"/>
    <col min="7176" max="7176" width="7" style="36" customWidth="1"/>
    <col min="7177" max="7177" width="14.28515625" style="36" customWidth="1"/>
    <col min="7178" max="7178" width="20.28515625" style="36" customWidth="1"/>
    <col min="7179" max="7179" width="9.5703125" style="36" customWidth="1"/>
    <col min="7180" max="7180" width="15.28515625" style="36" customWidth="1"/>
    <col min="7181" max="7181" width="31.42578125" style="36" customWidth="1"/>
    <col min="7182" max="7182" width="18" style="36" customWidth="1"/>
    <col min="7183" max="7430" width="8.85546875" style="36" customWidth="1"/>
    <col min="7431" max="7431" width="1.28515625" style="36" customWidth="1"/>
    <col min="7432" max="7432" width="7" style="36" customWidth="1"/>
    <col min="7433" max="7433" width="14.28515625" style="36" customWidth="1"/>
    <col min="7434" max="7434" width="20.28515625" style="36" customWidth="1"/>
    <col min="7435" max="7435" width="9.5703125" style="36" customWidth="1"/>
    <col min="7436" max="7436" width="15.28515625" style="36" customWidth="1"/>
    <col min="7437" max="7437" width="31.42578125" style="36" customWidth="1"/>
    <col min="7438" max="7438" width="18" style="36" customWidth="1"/>
    <col min="7439" max="7686" width="8.85546875" style="36" customWidth="1"/>
    <col min="7687" max="7687" width="1.28515625" style="36" customWidth="1"/>
    <col min="7688" max="7688" width="7" style="36" customWidth="1"/>
    <col min="7689" max="7689" width="14.28515625" style="36" customWidth="1"/>
    <col min="7690" max="7690" width="20.28515625" style="36" customWidth="1"/>
    <col min="7691" max="7691" width="9.5703125" style="36" customWidth="1"/>
    <col min="7692" max="7692" width="15.28515625" style="36" customWidth="1"/>
    <col min="7693" max="7693" width="31.42578125" style="36" customWidth="1"/>
    <col min="7694" max="7694" width="18" style="36" customWidth="1"/>
    <col min="7695" max="7942" width="8.85546875" style="36" customWidth="1"/>
    <col min="7943" max="7943" width="1.28515625" style="36" customWidth="1"/>
    <col min="7944" max="7944" width="7" style="36" customWidth="1"/>
    <col min="7945" max="7945" width="14.28515625" style="36" customWidth="1"/>
    <col min="7946" max="7946" width="20.28515625" style="36" customWidth="1"/>
    <col min="7947" max="7947" width="9.5703125" style="36" customWidth="1"/>
    <col min="7948" max="7948" width="15.28515625" style="36" customWidth="1"/>
    <col min="7949" max="7949" width="31.42578125" style="36" customWidth="1"/>
    <col min="7950" max="7950" width="18" style="36" customWidth="1"/>
    <col min="7951" max="8198" width="8.85546875" style="36" customWidth="1"/>
    <col min="8199" max="8199" width="1.28515625" style="36" customWidth="1"/>
    <col min="8200" max="8200" width="7" style="36" customWidth="1"/>
    <col min="8201" max="8201" width="14.28515625" style="36" customWidth="1"/>
    <col min="8202" max="8202" width="20.28515625" style="36" customWidth="1"/>
    <col min="8203" max="8203" width="9.5703125" style="36" customWidth="1"/>
    <col min="8204" max="8204" width="15.28515625" style="36" customWidth="1"/>
    <col min="8205" max="8205" width="31.42578125" style="36" customWidth="1"/>
    <col min="8206" max="8206" width="18" style="36" customWidth="1"/>
    <col min="8207" max="8454" width="8.85546875" style="36" customWidth="1"/>
    <col min="8455" max="8455" width="1.28515625" style="36" customWidth="1"/>
    <col min="8456" max="8456" width="7" style="36" customWidth="1"/>
    <col min="8457" max="8457" width="14.28515625" style="36" customWidth="1"/>
    <col min="8458" max="8458" width="20.28515625" style="36" customWidth="1"/>
    <col min="8459" max="8459" width="9.5703125" style="36" customWidth="1"/>
    <col min="8460" max="8460" width="15.28515625" style="36" customWidth="1"/>
    <col min="8461" max="8461" width="31.42578125" style="36" customWidth="1"/>
    <col min="8462" max="8462" width="18" style="36" customWidth="1"/>
    <col min="8463" max="8710" width="8.85546875" style="36" customWidth="1"/>
    <col min="8711" max="8711" width="1.28515625" style="36" customWidth="1"/>
    <col min="8712" max="8712" width="7" style="36" customWidth="1"/>
    <col min="8713" max="8713" width="14.28515625" style="36" customWidth="1"/>
    <col min="8714" max="8714" width="20.28515625" style="36" customWidth="1"/>
    <col min="8715" max="8715" width="9.5703125" style="36" customWidth="1"/>
    <col min="8716" max="8716" width="15.28515625" style="36" customWidth="1"/>
    <col min="8717" max="8717" width="31.42578125" style="36" customWidth="1"/>
    <col min="8718" max="8718" width="18" style="36" customWidth="1"/>
    <col min="8719" max="8966" width="8.85546875" style="36" customWidth="1"/>
    <col min="8967" max="8967" width="1.28515625" style="36" customWidth="1"/>
    <col min="8968" max="8968" width="7" style="36" customWidth="1"/>
    <col min="8969" max="8969" width="14.28515625" style="36" customWidth="1"/>
    <col min="8970" max="8970" width="20.28515625" style="36" customWidth="1"/>
    <col min="8971" max="8971" width="9.5703125" style="36" customWidth="1"/>
    <col min="8972" max="8972" width="15.28515625" style="36" customWidth="1"/>
    <col min="8973" max="8973" width="31.42578125" style="36" customWidth="1"/>
    <col min="8974" max="8974" width="18" style="36" customWidth="1"/>
    <col min="8975" max="9222" width="8.85546875" style="36" customWidth="1"/>
    <col min="9223" max="9223" width="1.28515625" style="36" customWidth="1"/>
    <col min="9224" max="9224" width="7" style="36" customWidth="1"/>
    <col min="9225" max="9225" width="14.28515625" style="36" customWidth="1"/>
    <col min="9226" max="9226" width="20.28515625" style="36" customWidth="1"/>
    <col min="9227" max="9227" width="9.5703125" style="36" customWidth="1"/>
    <col min="9228" max="9228" width="15.28515625" style="36" customWidth="1"/>
    <col min="9229" max="9229" width="31.42578125" style="36" customWidth="1"/>
    <col min="9230" max="9230" width="18" style="36" customWidth="1"/>
    <col min="9231" max="9478" width="8.85546875" style="36" customWidth="1"/>
    <col min="9479" max="9479" width="1.28515625" style="36" customWidth="1"/>
    <col min="9480" max="9480" width="7" style="36" customWidth="1"/>
    <col min="9481" max="9481" width="14.28515625" style="36" customWidth="1"/>
    <col min="9482" max="9482" width="20.28515625" style="36" customWidth="1"/>
    <col min="9483" max="9483" width="9.5703125" style="36" customWidth="1"/>
    <col min="9484" max="9484" width="15.28515625" style="36" customWidth="1"/>
    <col min="9485" max="9485" width="31.42578125" style="36" customWidth="1"/>
    <col min="9486" max="9486" width="18" style="36" customWidth="1"/>
    <col min="9487" max="9734" width="8.85546875" style="36" customWidth="1"/>
    <col min="9735" max="9735" width="1.28515625" style="36" customWidth="1"/>
    <col min="9736" max="9736" width="7" style="36" customWidth="1"/>
    <col min="9737" max="9737" width="14.28515625" style="36" customWidth="1"/>
    <col min="9738" max="9738" width="20.28515625" style="36" customWidth="1"/>
    <col min="9739" max="9739" width="9.5703125" style="36" customWidth="1"/>
    <col min="9740" max="9740" width="15.28515625" style="36" customWidth="1"/>
    <col min="9741" max="9741" width="31.42578125" style="36" customWidth="1"/>
    <col min="9742" max="9742" width="18" style="36" customWidth="1"/>
    <col min="9743" max="9990" width="8.85546875" style="36" customWidth="1"/>
    <col min="9991" max="9991" width="1.28515625" style="36" customWidth="1"/>
    <col min="9992" max="9992" width="7" style="36" customWidth="1"/>
    <col min="9993" max="9993" width="14.28515625" style="36" customWidth="1"/>
    <col min="9994" max="9994" width="20.28515625" style="36" customWidth="1"/>
    <col min="9995" max="9995" width="9.5703125" style="36" customWidth="1"/>
    <col min="9996" max="9996" width="15.28515625" style="36" customWidth="1"/>
    <col min="9997" max="9997" width="31.42578125" style="36" customWidth="1"/>
    <col min="9998" max="9998" width="18" style="36" customWidth="1"/>
    <col min="9999" max="10246" width="8.85546875" style="36" customWidth="1"/>
    <col min="10247" max="10247" width="1.28515625" style="36" customWidth="1"/>
    <col min="10248" max="10248" width="7" style="36" customWidth="1"/>
    <col min="10249" max="10249" width="14.28515625" style="36" customWidth="1"/>
    <col min="10250" max="10250" width="20.28515625" style="36" customWidth="1"/>
    <col min="10251" max="10251" width="9.5703125" style="36" customWidth="1"/>
    <col min="10252" max="10252" width="15.28515625" style="36" customWidth="1"/>
    <col min="10253" max="10253" width="31.42578125" style="36" customWidth="1"/>
    <col min="10254" max="10254" width="18" style="36" customWidth="1"/>
    <col min="10255" max="10502" width="8.85546875" style="36" customWidth="1"/>
    <col min="10503" max="10503" width="1.28515625" style="36" customWidth="1"/>
    <col min="10504" max="10504" width="7" style="36" customWidth="1"/>
    <col min="10505" max="10505" width="14.28515625" style="36" customWidth="1"/>
    <col min="10506" max="10506" width="20.28515625" style="36" customWidth="1"/>
    <col min="10507" max="10507" width="9.5703125" style="36" customWidth="1"/>
    <col min="10508" max="10508" width="15.28515625" style="36" customWidth="1"/>
    <col min="10509" max="10509" width="31.42578125" style="36" customWidth="1"/>
    <col min="10510" max="10510" width="18" style="36" customWidth="1"/>
    <col min="10511" max="10758" width="8.85546875" style="36" customWidth="1"/>
    <col min="10759" max="10759" width="1.28515625" style="36" customWidth="1"/>
    <col min="10760" max="10760" width="7" style="36" customWidth="1"/>
    <col min="10761" max="10761" width="14.28515625" style="36" customWidth="1"/>
    <col min="10762" max="10762" width="20.28515625" style="36" customWidth="1"/>
    <col min="10763" max="10763" width="9.5703125" style="36" customWidth="1"/>
    <col min="10764" max="10764" width="15.28515625" style="36" customWidth="1"/>
    <col min="10765" max="10765" width="31.42578125" style="36" customWidth="1"/>
    <col min="10766" max="10766" width="18" style="36" customWidth="1"/>
    <col min="10767" max="11014" width="8.85546875" style="36" customWidth="1"/>
    <col min="11015" max="11015" width="1.28515625" style="36" customWidth="1"/>
    <col min="11016" max="11016" width="7" style="36" customWidth="1"/>
    <col min="11017" max="11017" width="14.28515625" style="36" customWidth="1"/>
    <col min="11018" max="11018" width="20.28515625" style="36" customWidth="1"/>
    <col min="11019" max="11019" width="9.5703125" style="36" customWidth="1"/>
    <col min="11020" max="11020" width="15.28515625" style="36" customWidth="1"/>
    <col min="11021" max="11021" width="31.42578125" style="36" customWidth="1"/>
    <col min="11022" max="11022" width="18" style="36" customWidth="1"/>
    <col min="11023" max="11270" width="8.85546875" style="36" customWidth="1"/>
    <col min="11271" max="11271" width="1.28515625" style="36" customWidth="1"/>
    <col min="11272" max="11272" width="7" style="36" customWidth="1"/>
    <col min="11273" max="11273" width="14.28515625" style="36" customWidth="1"/>
    <col min="11274" max="11274" width="20.28515625" style="36" customWidth="1"/>
    <col min="11275" max="11275" width="9.5703125" style="36" customWidth="1"/>
    <col min="11276" max="11276" width="15.28515625" style="36" customWidth="1"/>
    <col min="11277" max="11277" width="31.42578125" style="36" customWidth="1"/>
    <col min="11278" max="11278" width="18" style="36" customWidth="1"/>
    <col min="11279" max="11526" width="8.85546875" style="36" customWidth="1"/>
    <col min="11527" max="11527" width="1.28515625" style="36" customWidth="1"/>
    <col min="11528" max="11528" width="7" style="36" customWidth="1"/>
    <col min="11529" max="11529" width="14.28515625" style="36" customWidth="1"/>
    <col min="11530" max="11530" width="20.28515625" style="36" customWidth="1"/>
    <col min="11531" max="11531" width="9.5703125" style="36" customWidth="1"/>
    <col min="11532" max="11532" width="15.28515625" style="36" customWidth="1"/>
    <col min="11533" max="11533" width="31.42578125" style="36" customWidth="1"/>
    <col min="11534" max="11534" width="18" style="36" customWidth="1"/>
    <col min="11535" max="11782" width="8.85546875" style="36" customWidth="1"/>
    <col min="11783" max="11783" width="1.28515625" style="36" customWidth="1"/>
    <col min="11784" max="11784" width="7" style="36" customWidth="1"/>
    <col min="11785" max="11785" width="14.28515625" style="36" customWidth="1"/>
    <col min="11786" max="11786" width="20.28515625" style="36" customWidth="1"/>
    <col min="11787" max="11787" width="9.5703125" style="36" customWidth="1"/>
    <col min="11788" max="11788" width="15.28515625" style="36" customWidth="1"/>
    <col min="11789" max="11789" width="31.42578125" style="36" customWidth="1"/>
    <col min="11790" max="11790" width="18" style="36" customWidth="1"/>
    <col min="11791" max="12038" width="8.85546875" style="36" customWidth="1"/>
    <col min="12039" max="12039" width="1.28515625" style="36" customWidth="1"/>
    <col min="12040" max="12040" width="7" style="36" customWidth="1"/>
    <col min="12041" max="12041" width="14.28515625" style="36" customWidth="1"/>
    <col min="12042" max="12042" width="20.28515625" style="36" customWidth="1"/>
    <col min="12043" max="12043" width="9.5703125" style="36" customWidth="1"/>
    <col min="12044" max="12044" width="15.28515625" style="36" customWidth="1"/>
    <col min="12045" max="12045" width="31.42578125" style="36" customWidth="1"/>
    <col min="12046" max="12046" width="18" style="36" customWidth="1"/>
    <col min="12047" max="12294" width="8.85546875" style="36" customWidth="1"/>
    <col min="12295" max="12295" width="1.28515625" style="36" customWidth="1"/>
    <col min="12296" max="12296" width="7" style="36" customWidth="1"/>
    <col min="12297" max="12297" width="14.28515625" style="36" customWidth="1"/>
    <col min="12298" max="12298" width="20.28515625" style="36" customWidth="1"/>
    <col min="12299" max="12299" width="9.5703125" style="36" customWidth="1"/>
    <col min="12300" max="12300" width="15.28515625" style="36" customWidth="1"/>
    <col min="12301" max="12301" width="31.42578125" style="36" customWidth="1"/>
    <col min="12302" max="12302" width="18" style="36" customWidth="1"/>
    <col min="12303" max="12550" width="8.85546875" style="36" customWidth="1"/>
    <col min="12551" max="12551" width="1.28515625" style="36" customWidth="1"/>
    <col min="12552" max="12552" width="7" style="36" customWidth="1"/>
    <col min="12553" max="12553" width="14.28515625" style="36" customWidth="1"/>
    <col min="12554" max="12554" width="20.28515625" style="36" customWidth="1"/>
    <col min="12555" max="12555" width="9.5703125" style="36" customWidth="1"/>
    <col min="12556" max="12556" width="15.28515625" style="36" customWidth="1"/>
    <col min="12557" max="12557" width="31.42578125" style="36" customWidth="1"/>
    <col min="12558" max="12558" width="18" style="36" customWidth="1"/>
    <col min="12559" max="12806" width="8.85546875" style="36" customWidth="1"/>
    <col min="12807" max="12807" width="1.28515625" style="36" customWidth="1"/>
    <col min="12808" max="12808" width="7" style="36" customWidth="1"/>
    <col min="12809" max="12809" width="14.28515625" style="36" customWidth="1"/>
    <col min="12810" max="12810" width="20.28515625" style="36" customWidth="1"/>
    <col min="12811" max="12811" width="9.5703125" style="36" customWidth="1"/>
    <col min="12812" max="12812" width="15.28515625" style="36" customWidth="1"/>
    <col min="12813" max="12813" width="31.42578125" style="36" customWidth="1"/>
    <col min="12814" max="12814" width="18" style="36" customWidth="1"/>
    <col min="12815" max="13062" width="8.85546875" style="36" customWidth="1"/>
    <col min="13063" max="13063" width="1.28515625" style="36" customWidth="1"/>
    <col min="13064" max="13064" width="7" style="36" customWidth="1"/>
    <col min="13065" max="13065" width="14.28515625" style="36" customWidth="1"/>
    <col min="13066" max="13066" width="20.28515625" style="36" customWidth="1"/>
    <col min="13067" max="13067" width="9.5703125" style="36" customWidth="1"/>
    <col min="13068" max="13068" width="15.28515625" style="36" customWidth="1"/>
    <col min="13069" max="13069" width="31.42578125" style="36" customWidth="1"/>
    <col min="13070" max="13070" width="18" style="36" customWidth="1"/>
    <col min="13071" max="13318" width="8.85546875" style="36" customWidth="1"/>
    <col min="13319" max="13319" width="1.28515625" style="36" customWidth="1"/>
    <col min="13320" max="13320" width="7" style="36" customWidth="1"/>
    <col min="13321" max="13321" width="14.28515625" style="36" customWidth="1"/>
    <col min="13322" max="13322" width="20.28515625" style="36" customWidth="1"/>
    <col min="13323" max="13323" width="9.5703125" style="36" customWidth="1"/>
    <col min="13324" max="13324" width="15.28515625" style="36" customWidth="1"/>
    <col min="13325" max="13325" width="31.42578125" style="36" customWidth="1"/>
    <col min="13326" max="13326" width="18" style="36" customWidth="1"/>
    <col min="13327" max="13574" width="8.85546875" style="36" customWidth="1"/>
    <col min="13575" max="13575" width="1.28515625" style="36" customWidth="1"/>
    <col min="13576" max="13576" width="7" style="36" customWidth="1"/>
    <col min="13577" max="13577" width="14.28515625" style="36" customWidth="1"/>
    <col min="13578" max="13578" width="20.28515625" style="36" customWidth="1"/>
    <col min="13579" max="13579" width="9.5703125" style="36" customWidth="1"/>
    <col min="13580" max="13580" width="15.28515625" style="36" customWidth="1"/>
    <col min="13581" max="13581" width="31.42578125" style="36" customWidth="1"/>
    <col min="13582" max="13582" width="18" style="36" customWidth="1"/>
    <col min="13583" max="13830" width="8.85546875" style="36" customWidth="1"/>
    <col min="13831" max="13831" width="1.28515625" style="36" customWidth="1"/>
    <col min="13832" max="13832" width="7" style="36" customWidth="1"/>
    <col min="13833" max="13833" width="14.28515625" style="36" customWidth="1"/>
    <col min="13834" max="13834" width="20.28515625" style="36" customWidth="1"/>
    <col min="13835" max="13835" width="9.5703125" style="36" customWidth="1"/>
    <col min="13836" max="13836" width="15.28515625" style="36" customWidth="1"/>
    <col min="13837" max="13837" width="31.42578125" style="36" customWidth="1"/>
    <col min="13838" max="13838" width="18" style="36" customWidth="1"/>
    <col min="13839" max="14086" width="8.85546875" style="36" customWidth="1"/>
    <col min="14087" max="14087" width="1.28515625" style="36" customWidth="1"/>
    <col min="14088" max="14088" width="7" style="36" customWidth="1"/>
    <col min="14089" max="14089" width="14.28515625" style="36" customWidth="1"/>
    <col min="14090" max="14090" width="20.28515625" style="36" customWidth="1"/>
    <col min="14091" max="14091" width="9.5703125" style="36" customWidth="1"/>
    <col min="14092" max="14092" width="15.28515625" style="36" customWidth="1"/>
    <col min="14093" max="14093" width="31.42578125" style="36" customWidth="1"/>
    <col min="14094" max="14094" width="18" style="36" customWidth="1"/>
    <col min="14095" max="14342" width="8.85546875" style="36" customWidth="1"/>
    <col min="14343" max="14343" width="1.28515625" style="36" customWidth="1"/>
    <col min="14344" max="14344" width="7" style="36" customWidth="1"/>
    <col min="14345" max="14345" width="14.28515625" style="36" customWidth="1"/>
    <col min="14346" max="14346" width="20.28515625" style="36" customWidth="1"/>
    <col min="14347" max="14347" width="9.5703125" style="36" customWidth="1"/>
    <col min="14348" max="14348" width="15.28515625" style="36" customWidth="1"/>
    <col min="14349" max="14349" width="31.42578125" style="36" customWidth="1"/>
    <col min="14350" max="14350" width="18" style="36" customWidth="1"/>
    <col min="14351" max="14598" width="8.85546875" style="36" customWidth="1"/>
    <col min="14599" max="14599" width="1.28515625" style="36" customWidth="1"/>
    <col min="14600" max="14600" width="7" style="36" customWidth="1"/>
    <col min="14601" max="14601" width="14.28515625" style="36" customWidth="1"/>
    <col min="14602" max="14602" width="20.28515625" style="36" customWidth="1"/>
    <col min="14603" max="14603" width="9.5703125" style="36" customWidth="1"/>
    <col min="14604" max="14604" width="15.28515625" style="36" customWidth="1"/>
    <col min="14605" max="14605" width="31.42578125" style="36" customWidth="1"/>
    <col min="14606" max="14606" width="18" style="36" customWidth="1"/>
    <col min="14607" max="14854" width="8.85546875" style="36" customWidth="1"/>
    <col min="14855" max="14855" width="1.28515625" style="36" customWidth="1"/>
    <col min="14856" max="14856" width="7" style="36" customWidth="1"/>
    <col min="14857" max="14857" width="14.28515625" style="36" customWidth="1"/>
    <col min="14858" max="14858" width="20.28515625" style="36" customWidth="1"/>
    <col min="14859" max="14859" width="9.5703125" style="36" customWidth="1"/>
    <col min="14860" max="14860" width="15.28515625" style="36" customWidth="1"/>
    <col min="14861" max="14861" width="31.42578125" style="36" customWidth="1"/>
    <col min="14862" max="14862" width="18" style="36" customWidth="1"/>
    <col min="14863" max="15110" width="8.85546875" style="36" customWidth="1"/>
    <col min="15111" max="15111" width="1.28515625" style="36" customWidth="1"/>
    <col min="15112" max="15112" width="7" style="36" customWidth="1"/>
    <col min="15113" max="15113" width="14.28515625" style="36" customWidth="1"/>
    <col min="15114" max="15114" width="20.28515625" style="36" customWidth="1"/>
    <col min="15115" max="15115" width="9.5703125" style="36" customWidth="1"/>
    <col min="15116" max="15116" width="15.28515625" style="36" customWidth="1"/>
    <col min="15117" max="15117" width="31.42578125" style="36" customWidth="1"/>
    <col min="15118" max="15118" width="18" style="36" customWidth="1"/>
    <col min="15119" max="15366" width="8.85546875" style="36" customWidth="1"/>
    <col min="15367" max="15367" width="1.28515625" style="36" customWidth="1"/>
    <col min="15368" max="15368" width="7" style="36" customWidth="1"/>
    <col min="15369" max="15369" width="14.28515625" style="36" customWidth="1"/>
    <col min="15370" max="15370" width="20.28515625" style="36" customWidth="1"/>
    <col min="15371" max="15371" width="9.5703125" style="36" customWidth="1"/>
    <col min="15372" max="15372" width="15.28515625" style="36" customWidth="1"/>
    <col min="15373" max="15373" width="31.42578125" style="36" customWidth="1"/>
    <col min="15374" max="15374" width="18" style="36" customWidth="1"/>
    <col min="15375" max="15622" width="8.85546875" style="36" customWidth="1"/>
    <col min="15623" max="15623" width="1.28515625" style="36" customWidth="1"/>
    <col min="15624" max="15624" width="7" style="36" customWidth="1"/>
    <col min="15625" max="15625" width="14.28515625" style="36" customWidth="1"/>
    <col min="15626" max="15626" width="20.28515625" style="36" customWidth="1"/>
    <col min="15627" max="15627" width="9.5703125" style="36" customWidth="1"/>
    <col min="15628" max="15628" width="15.28515625" style="36" customWidth="1"/>
    <col min="15629" max="15629" width="31.42578125" style="36" customWidth="1"/>
    <col min="15630" max="15630" width="18" style="36" customWidth="1"/>
    <col min="15631" max="15878" width="8.85546875" style="36" customWidth="1"/>
    <col min="15879" max="15879" width="1.28515625" style="36" customWidth="1"/>
    <col min="15880" max="15880" width="7" style="36" customWidth="1"/>
    <col min="15881" max="15881" width="14.28515625" style="36" customWidth="1"/>
    <col min="15882" max="15882" width="20.28515625" style="36" customWidth="1"/>
    <col min="15883" max="15883" width="9.5703125" style="36" customWidth="1"/>
    <col min="15884" max="15884" width="15.28515625" style="36" customWidth="1"/>
    <col min="15885" max="15885" width="31.42578125" style="36" customWidth="1"/>
    <col min="15886" max="15886" width="18" style="36" customWidth="1"/>
    <col min="15887" max="16134" width="8.85546875" style="36" customWidth="1"/>
    <col min="16135" max="16135" width="1.28515625" style="36" customWidth="1"/>
    <col min="16136" max="16136" width="7" style="36" customWidth="1"/>
    <col min="16137" max="16137" width="14.28515625" style="36" customWidth="1"/>
    <col min="16138" max="16138" width="20.28515625" style="36" customWidth="1"/>
    <col min="16139" max="16139" width="9.5703125" style="36" customWidth="1"/>
    <col min="16140" max="16140" width="15.28515625" style="36" customWidth="1"/>
    <col min="16141" max="16141" width="31.42578125" style="36" customWidth="1"/>
    <col min="16142" max="16142" width="18" style="36" customWidth="1"/>
    <col min="16143" max="16384" width="8.85546875" style="36" customWidth="1"/>
  </cols>
  <sheetData>
    <row r="1" spans="2:14" s="167" customFormat="1" ht="18.75" x14ac:dyDescent="0.3">
      <c r="B1" s="166" t="s">
        <v>220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5.75" x14ac:dyDescent="0.25">
      <c r="B2" s="37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4" ht="22.5" customHeight="1" x14ac:dyDescent="0.25">
      <c r="B3" s="310" t="s">
        <v>20</v>
      </c>
      <c r="C3" s="310" t="s">
        <v>1</v>
      </c>
      <c r="D3" s="310" t="s">
        <v>29</v>
      </c>
      <c r="E3" s="310" t="s">
        <v>30</v>
      </c>
      <c r="F3" s="310" t="s">
        <v>31</v>
      </c>
      <c r="G3" s="310" t="s">
        <v>107</v>
      </c>
      <c r="H3" s="314" t="s">
        <v>24</v>
      </c>
      <c r="I3" s="315"/>
      <c r="J3" s="316" t="s">
        <v>183</v>
      </c>
      <c r="K3" s="314" t="s">
        <v>104</v>
      </c>
      <c r="L3" s="315"/>
      <c r="M3" s="310" t="s">
        <v>21</v>
      </c>
      <c r="N3" s="312"/>
    </row>
    <row r="4" spans="2:14" ht="19.5" customHeight="1" x14ac:dyDescent="0.25">
      <c r="B4" s="311"/>
      <c r="C4" s="311"/>
      <c r="D4" s="311"/>
      <c r="E4" s="311"/>
      <c r="F4" s="311"/>
      <c r="G4" s="311"/>
      <c r="H4" s="39" t="s">
        <v>105</v>
      </c>
      <c r="I4" s="39" t="s">
        <v>106</v>
      </c>
      <c r="J4" s="317"/>
      <c r="K4" s="39" t="s">
        <v>105</v>
      </c>
      <c r="L4" s="39" t="s">
        <v>106</v>
      </c>
      <c r="M4" s="311"/>
      <c r="N4" s="313"/>
    </row>
    <row r="5" spans="2:14" ht="14.1" customHeight="1" x14ac:dyDescent="0.25">
      <c r="B5" s="40"/>
      <c r="C5" s="40"/>
      <c r="D5" s="41"/>
      <c r="E5" s="42"/>
      <c r="F5" s="43"/>
      <c r="G5" s="43"/>
      <c r="H5" s="43"/>
      <c r="I5" s="43"/>
      <c r="J5" s="43"/>
      <c r="K5" s="43"/>
      <c r="L5" s="43"/>
      <c r="M5" s="44"/>
      <c r="N5" s="151"/>
    </row>
    <row r="6" spans="2:14" ht="15" customHeight="1" x14ac:dyDescent="0.25">
      <c r="B6" s="45"/>
      <c r="C6" s="45"/>
      <c r="D6" s="46" t="s">
        <v>4</v>
      </c>
      <c r="E6" s="47"/>
      <c r="F6" s="48">
        <f>SUM(F5:F5)</f>
        <v>0</v>
      </c>
      <c r="G6" s="48"/>
      <c r="H6" s="48"/>
      <c r="I6" s="48"/>
      <c r="J6" s="48"/>
      <c r="K6" s="48"/>
      <c r="L6" s="48"/>
      <c r="M6" s="49"/>
      <c r="N6" s="31"/>
    </row>
    <row r="7" spans="2:14" ht="14.1" customHeight="1" x14ac:dyDescent="0.25">
      <c r="B7" s="42"/>
      <c r="C7" s="79"/>
      <c r="D7" s="41" t="s">
        <v>32</v>
      </c>
      <c r="E7" s="42"/>
      <c r="F7" s="43"/>
      <c r="G7" s="43"/>
      <c r="H7" s="43"/>
      <c r="I7" s="43"/>
      <c r="J7" s="43"/>
      <c r="K7" s="43"/>
      <c r="L7" s="43"/>
      <c r="M7" s="44" t="s">
        <v>42</v>
      </c>
      <c r="N7" s="31" t="s">
        <v>43</v>
      </c>
    </row>
    <row r="8" spans="2:14" ht="14.1" customHeight="1" x14ac:dyDescent="0.25">
      <c r="B8" s="42"/>
      <c r="C8" s="79"/>
      <c r="D8" s="41" t="s">
        <v>32</v>
      </c>
      <c r="E8" s="42"/>
      <c r="F8" s="43"/>
      <c r="G8" s="43"/>
      <c r="H8" s="43"/>
      <c r="I8" s="43"/>
      <c r="J8" s="43"/>
      <c r="K8" s="43"/>
      <c r="L8" s="43"/>
      <c r="M8" s="44" t="s">
        <v>44</v>
      </c>
      <c r="N8" s="31" t="s">
        <v>43</v>
      </c>
    </row>
    <row r="9" spans="2:14" ht="14.1" customHeight="1" x14ac:dyDescent="0.25">
      <c r="B9" s="42"/>
      <c r="C9" s="79"/>
      <c r="D9" s="41" t="s">
        <v>32</v>
      </c>
      <c r="E9" s="42"/>
      <c r="F9" s="43"/>
      <c r="G9" s="43"/>
      <c r="H9" s="43"/>
      <c r="I9" s="43"/>
      <c r="J9" s="43"/>
      <c r="K9" s="43"/>
      <c r="L9" s="43"/>
      <c r="M9" s="44" t="s">
        <v>42</v>
      </c>
      <c r="N9" s="31" t="s">
        <v>45</v>
      </c>
    </row>
    <row r="10" spans="2:14" ht="14.1" customHeight="1" x14ac:dyDescent="0.25">
      <c r="B10" s="42"/>
      <c r="C10" s="79"/>
      <c r="D10" s="41" t="s">
        <v>32</v>
      </c>
      <c r="E10" s="42"/>
      <c r="F10" s="43"/>
      <c r="G10" s="43"/>
      <c r="H10" s="43"/>
      <c r="I10" s="43"/>
      <c r="J10" s="43"/>
      <c r="K10" s="43"/>
      <c r="L10" s="43"/>
      <c r="M10" s="44" t="s">
        <v>44</v>
      </c>
      <c r="N10" s="31" t="s">
        <v>45</v>
      </c>
    </row>
    <row r="11" spans="2:14" ht="14.1" customHeight="1" x14ac:dyDescent="0.25">
      <c r="B11" s="42"/>
      <c r="C11" s="79"/>
      <c r="D11" s="41" t="s">
        <v>32</v>
      </c>
      <c r="E11" s="42"/>
      <c r="F11" s="43"/>
      <c r="G11" s="43"/>
      <c r="H11" s="43"/>
      <c r="I11" s="43"/>
      <c r="J11" s="43"/>
      <c r="K11" s="43"/>
      <c r="L11" s="43"/>
      <c r="M11" s="44" t="s">
        <v>46</v>
      </c>
      <c r="N11" s="31" t="s">
        <v>47</v>
      </c>
    </row>
    <row r="12" spans="2:14" ht="14.1" customHeight="1" x14ac:dyDescent="0.25">
      <c r="B12" s="42"/>
      <c r="C12" s="79"/>
      <c r="D12" s="41" t="s">
        <v>32</v>
      </c>
      <c r="E12" s="42"/>
      <c r="F12" s="43"/>
      <c r="G12" s="43"/>
      <c r="H12" s="43"/>
      <c r="I12" s="43"/>
      <c r="J12" s="43"/>
      <c r="K12" s="43"/>
      <c r="L12" s="43"/>
      <c r="M12" s="44" t="s">
        <v>48</v>
      </c>
      <c r="N12" s="31" t="s">
        <v>2</v>
      </c>
    </row>
    <row r="13" spans="2:14" ht="14.1" customHeight="1" x14ac:dyDescent="0.25">
      <c r="B13" s="42"/>
      <c r="C13" s="79"/>
      <c r="D13" s="41" t="s">
        <v>32</v>
      </c>
      <c r="E13" s="42"/>
      <c r="F13" s="43"/>
      <c r="G13" s="43"/>
      <c r="H13" s="43"/>
      <c r="I13" s="43"/>
      <c r="J13" s="43"/>
      <c r="K13" s="43"/>
      <c r="L13" s="43"/>
      <c r="M13" s="44" t="s">
        <v>49</v>
      </c>
      <c r="N13" s="31" t="s">
        <v>50</v>
      </c>
    </row>
    <row r="14" spans="2:14" ht="14.1" customHeight="1" x14ac:dyDescent="0.25">
      <c r="B14" s="42"/>
      <c r="C14" s="79"/>
      <c r="D14" s="41" t="s">
        <v>32</v>
      </c>
      <c r="E14" s="42"/>
      <c r="F14" s="123"/>
      <c r="G14" s="123"/>
      <c r="H14" s="123"/>
      <c r="I14" s="123"/>
      <c r="J14" s="123"/>
      <c r="K14" s="123"/>
      <c r="L14" s="123"/>
      <c r="M14" s="44" t="s">
        <v>51</v>
      </c>
      <c r="N14" s="31" t="s">
        <v>89</v>
      </c>
    </row>
    <row r="15" spans="2:14" ht="14.1" customHeight="1" x14ac:dyDescent="0.25">
      <c r="B15" s="42"/>
      <c r="C15" s="79"/>
      <c r="D15" s="41" t="s">
        <v>32</v>
      </c>
      <c r="E15" s="42"/>
      <c r="F15" s="123"/>
      <c r="G15" s="123"/>
      <c r="H15" s="123"/>
      <c r="I15" s="123"/>
      <c r="J15" s="123"/>
      <c r="K15" s="123"/>
      <c r="L15" s="123"/>
      <c r="M15" s="44" t="s">
        <v>52</v>
      </c>
      <c r="N15" s="31" t="s">
        <v>91</v>
      </c>
    </row>
    <row r="16" spans="2:14" ht="14.1" customHeight="1" x14ac:dyDescent="0.25">
      <c r="B16" s="42"/>
      <c r="C16" s="79"/>
      <c r="D16" s="41" t="s">
        <v>32</v>
      </c>
      <c r="E16" s="42"/>
      <c r="F16" s="123"/>
      <c r="G16" s="123"/>
      <c r="H16" s="123"/>
      <c r="I16" s="123"/>
      <c r="J16" s="123"/>
      <c r="K16" s="123"/>
      <c r="L16" s="123"/>
      <c r="M16" s="44" t="s">
        <v>44</v>
      </c>
      <c r="N16" s="31" t="s">
        <v>89</v>
      </c>
    </row>
    <row r="17" spans="2:17" ht="14.1" customHeight="1" x14ac:dyDescent="0.25">
      <c r="B17" s="42"/>
      <c r="C17" s="79"/>
      <c r="D17" s="41" t="s">
        <v>32</v>
      </c>
      <c r="E17" s="42"/>
      <c r="F17" s="43"/>
      <c r="G17" s="43"/>
      <c r="H17" s="43"/>
      <c r="I17" s="43"/>
      <c r="J17" s="43"/>
      <c r="K17" s="43"/>
      <c r="L17" s="43"/>
      <c r="M17" s="44" t="s">
        <v>42</v>
      </c>
      <c r="N17" s="31" t="s">
        <v>50</v>
      </c>
    </row>
    <row r="18" spans="2:17" ht="14.1" customHeight="1" x14ac:dyDescent="0.25">
      <c r="B18" s="42"/>
      <c r="C18" s="79"/>
      <c r="D18" s="41" t="s">
        <v>32</v>
      </c>
      <c r="E18" s="42"/>
      <c r="F18" s="43"/>
      <c r="G18" s="43"/>
      <c r="H18" s="43"/>
      <c r="I18" s="43"/>
      <c r="J18" s="43"/>
      <c r="K18" s="43"/>
      <c r="L18" s="43"/>
      <c r="M18" s="44" t="s">
        <v>52</v>
      </c>
      <c r="N18" s="31" t="s">
        <v>50</v>
      </c>
    </row>
    <row r="19" spans="2:17" ht="14.1" customHeight="1" x14ac:dyDescent="0.25">
      <c r="B19" s="42"/>
      <c r="C19" s="79"/>
      <c r="D19" s="41" t="s">
        <v>32</v>
      </c>
      <c r="E19" s="42"/>
      <c r="F19" s="43"/>
      <c r="G19" s="43"/>
      <c r="H19" s="43"/>
      <c r="I19" s="43"/>
      <c r="J19" s="43"/>
      <c r="K19" s="43"/>
      <c r="L19" s="43"/>
      <c r="M19" s="44" t="s">
        <v>49</v>
      </c>
      <c r="N19" s="31" t="s">
        <v>50</v>
      </c>
    </row>
    <row r="20" spans="2:17" ht="14.1" customHeight="1" x14ac:dyDescent="0.25">
      <c r="B20" s="45"/>
      <c r="C20" s="45"/>
      <c r="D20" s="46" t="s">
        <v>7</v>
      </c>
      <c r="E20" s="47"/>
      <c r="F20" s="48">
        <f>SUM(F7:F19)</f>
        <v>0</v>
      </c>
      <c r="G20" s="48"/>
      <c r="H20" s="48"/>
      <c r="I20" s="48"/>
      <c r="J20" s="48"/>
      <c r="K20" s="48"/>
      <c r="L20" s="48"/>
      <c r="M20" s="49"/>
      <c r="N20" s="31"/>
    </row>
    <row r="21" spans="2:17" ht="14.1" customHeight="1" x14ac:dyDescent="0.25">
      <c r="B21" s="56"/>
      <c r="C21" s="79"/>
      <c r="D21" s="41" t="s">
        <v>32</v>
      </c>
      <c r="E21" s="42"/>
      <c r="F21" s="43"/>
      <c r="G21" s="43"/>
      <c r="H21" s="43"/>
      <c r="I21" s="43"/>
      <c r="J21" s="43"/>
      <c r="K21" s="43"/>
      <c r="L21" s="43"/>
      <c r="M21" s="44" t="s">
        <v>53</v>
      </c>
      <c r="N21" s="31" t="s">
        <v>50</v>
      </c>
    </row>
    <row r="22" spans="2:17" ht="14.1" customHeight="1" x14ac:dyDescent="0.25">
      <c r="B22" s="56"/>
      <c r="C22" s="79"/>
      <c r="D22" s="41" t="s">
        <v>32</v>
      </c>
      <c r="E22" s="42"/>
      <c r="F22" s="43"/>
      <c r="G22" s="43"/>
      <c r="H22" s="43"/>
      <c r="I22" s="43"/>
      <c r="J22" s="43"/>
      <c r="K22" s="43"/>
      <c r="L22" s="43"/>
      <c r="M22" s="44" t="s">
        <v>54</v>
      </c>
      <c r="N22" s="31" t="s">
        <v>50</v>
      </c>
    </row>
    <row r="23" spans="2:17" ht="14.1" customHeight="1" x14ac:dyDescent="0.25">
      <c r="B23" s="56"/>
      <c r="C23" s="79"/>
      <c r="D23" s="41" t="s">
        <v>32</v>
      </c>
      <c r="E23" s="42"/>
      <c r="F23" s="123"/>
      <c r="G23" s="123"/>
      <c r="H23" s="123"/>
      <c r="I23" s="123"/>
      <c r="J23" s="123"/>
      <c r="K23" s="123"/>
      <c r="L23" s="123"/>
      <c r="M23" s="44" t="s">
        <v>51</v>
      </c>
      <c r="N23" s="31" t="s">
        <v>91</v>
      </c>
    </row>
    <row r="24" spans="2:17" ht="14.1" customHeight="1" x14ac:dyDescent="0.25">
      <c r="B24" s="56"/>
      <c r="C24" s="79"/>
      <c r="D24" s="41" t="s">
        <v>32</v>
      </c>
      <c r="E24" s="42"/>
      <c r="F24" s="123"/>
      <c r="G24" s="123"/>
      <c r="H24" s="123"/>
      <c r="I24" s="123"/>
      <c r="J24" s="123"/>
      <c r="K24" s="123"/>
      <c r="L24" s="123"/>
      <c r="M24" s="44" t="s">
        <v>55</v>
      </c>
      <c r="N24" s="31" t="s">
        <v>91</v>
      </c>
    </row>
    <row r="25" spans="2:17" ht="14.1" customHeight="1" x14ac:dyDescent="0.25">
      <c r="B25" s="56"/>
      <c r="C25" s="79"/>
      <c r="D25" s="41" t="s">
        <v>32</v>
      </c>
      <c r="E25" s="42"/>
      <c r="F25" s="123"/>
      <c r="G25" s="123"/>
      <c r="H25" s="123"/>
      <c r="I25" s="123"/>
      <c r="J25" s="123"/>
      <c r="K25" s="123"/>
      <c r="L25" s="123"/>
      <c r="M25" s="44" t="s">
        <v>44</v>
      </c>
      <c r="N25" s="31" t="s">
        <v>91</v>
      </c>
    </row>
    <row r="26" spans="2:17" ht="14.1" customHeight="1" x14ac:dyDescent="0.25">
      <c r="B26" s="56"/>
      <c r="C26" s="79"/>
      <c r="D26" s="41" t="s">
        <v>32</v>
      </c>
      <c r="E26" s="42"/>
      <c r="F26" s="43"/>
      <c r="G26" s="43"/>
      <c r="H26" s="43"/>
      <c r="I26" s="43"/>
      <c r="J26" s="43"/>
      <c r="K26" s="43"/>
      <c r="L26" s="43"/>
      <c r="M26" s="44" t="s">
        <v>51</v>
      </c>
      <c r="N26" s="31" t="s">
        <v>50</v>
      </c>
    </row>
    <row r="27" spans="2:17" ht="14.1" customHeight="1" x14ac:dyDescent="0.25">
      <c r="B27" s="45"/>
      <c r="C27" s="45"/>
      <c r="D27" s="46" t="s">
        <v>8</v>
      </c>
      <c r="E27" s="47"/>
      <c r="F27" s="48">
        <f>SUM(F21:F26)</f>
        <v>0</v>
      </c>
      <c r="G27" s="48"/>
      <c r="H27" s="48"/>
      <c r="I27" s="48"/>
      <c r="J27" s="48"/>
      <c r="K27" s="48"/>
      <c r="L27" s="48"/>
      <c r="M27" s="49"/>
      <c r="N27" s="31"/>
    </row>
    <row r="28" spans="2:17" ht="14.1" customHeight="1" x14ac:dyDescent="0.25">
      <c r="B28" s="40"/>
      <c r="C28" s="79"/>
      <c r="D28" s="41" t="s">
        <v>32</v>
      </c>
      <c r="E28" s="42"/>
      <c r="F28" s="123"/>
      <c r="G28" s="123"/>
      <c r="H28" s="123"/>
      <c r="I28" s="123"/>
      <c r="J28" s="123"/>
      <c r="K28" s="123"/>
      <c r="L28" s="123"/>
      <c r="M28" s="44" t="s">
        <v>51</v>
      </c>
      <c r="N28" s="31" t="s">
        <v>89</v>
      </c>
    </row>
    <row r="29" spans="2:17" ht="14.1" customHeight="1" x14ac:dyDescent="0.25">
      <c r="B29" s="40"/>
      <c r="C29" s="79"/>
      <c r="D29" s="41" t="s">
        <v>32</v>
      </c>
      <c r="E29" s="42"/>
      <c r="F29" s="123"/>
      <c r="G29" s="123"/>
      <c r="H29" s="123"/>
      <c r="I29" s="123"/>
      <c r="J29" s="123"/>
      <c r="K29" s="123"/>
      <c r="L29" s="123"/>
      <c r="M29" s="44" t="s">
        <v>44</v>
      </c>
      <c r="N29" s="31" t="s">
        <v>89</v>
      </c>
    </row>
    <row r="30" spans="2:17" ht="14.1" customHeight="1" x14ac:dyDescent="0.25">
      <c r="B30" s="40"/>
      <c r="C30" s="79"/>
      <c r="D30" s="41" t="s">
        <v>32</v>
      </c>
      <c r="E30" s="42"/>
      <c r="F30" s="43"/>
      <c r="G30" s="43"/>
      <c r="H30" s="43"/>
      <c r="I30" s="43"/>
      <c r="J30" s="43"/>
      <c r="K30" s="43"/>
      <c r="L30" s="43"/>
      <c r="M30" s="44" t="s">
        <v>42</v>
      </c>
      <c r="N30" s="31" t="s">
        <v>67</v>
      </c>
    </row>
    <row r="31" spans="2:17" ht="14.1" customHeight="1" x14ac:dyDescent="0.25">
      <c r="B31" s="40"/>
      <c r="C31" s="79"/>
      <c r="D31" s="41" t="s">
        <v>32</v>
      </c>
      <c r="E31" s="42"/>
      <c r="F31" s="43"/>
      <c r="G31" s="43"/>
      <c r="H31" s="43"/>
      <c r="I31" s="43"/>
      <c r="J31" s="43"/>
      <c r="K31" s="43"/>
      <c r="L31" s="43"/>
      <c r="M31" s="44" t="s">
        <v>44</v>
      </c>
      <c r="N31" s="31" t="s">
        <v>67</v>
      </c>
    </row>
    <row r="32" spans="2:17" ht="14.1" customHeight="1" x14ac:dyDescent="0.25">
      <c r="B32" s="40"/>
      <c r="C32" s="79"/>
      <c r="D32" s="41" t="s">
        <v>32</v>
      </c>
      <c r="E32" s="42"/>
      <c r="F32" s="43"/>
      <c r="G32" s="43"/>
      <c r="H32" s="43"/>
      <c r="I32" s="43"/>
      <c r="J32" s="43"/>
      <c r="K32" s="43"/>
      <c r="L32" s="43"/>
      <c r="M32" s="44" t="s">
        <v>42</v>
      </c>
      <c r="N32" s="31" t="s">
        <v>50</v>
      </c>
      <c r="Q32" s="83"/>
    </row>
    <row r="33" spans="2:14" ht="14.1" customHeight="1" x14ac:dyDescent="0.25">
      <c r="B33" s="40"/>
      <c r="C33" s="79"/>
      <c r="D33" s="41" t="s">
        <v>32</v>
      </c>
      <c r="E33" s="42"/>
      <c r="F33" s="43"/>
      <c r="G33" s="43"/>
      <c r="H33" s="43"/>
      <c r="I33" s="43"/>
      <c r="J33" s="43"/>
      <c r="K33" s="43"/>
      <c r="L33" s="43"/>
      <c r="M33" s="44" t="s">
        <v>52</v>
      </c>
      <c r="N33" s="31" t="s">
        <v>41</v>
      </c>
    </row>
    <row r="34" spans="2:14" ht="14.1" customHeight="1" x14ac:dyDescent="0.25">
      <c r="B34" s="40"/>
      <c r="C34" s="79"/>
      <c r="D34" s="41" t="s">
        <v>32</v>
      </c>
      <c r="E34" s="42"/>
      <c r="F34" s="123"/>
      <c r="G34" s="123"/>
      <c r="H34" s="123"/>
      <c r="I34" s="123"/>
      <c r="J34" s="123"/>
      <c r="K34" s="123"/>
      <c r="L34" s="123"/>
      <c r="M34" s="44" t="s">
        <v>51</v>
      </c>
      <c r="N34" s="31" t="s">
        <v>90</v>
      </c>
    </row>
    <row r="35" spans="2:14" ht="14.1" customHeight="1" x14ac:dyDescent="0.25">
      <c r="B35" s="40"/>
      <c r="C35" s="79"/>
      <c r="D35" s="41" t="s">
        <v>32</v>
      </c>
      <c r="E35" s="42"/>
      <c r="F35" s="123"/>
      <c r="G35" s="123"/>
      <c r="H35" s="123"/>
      <c r="I35" s="123"/>
      <c r="J35" s="123"/>
      <c r="K35" s="123"/>
      <c r="L35" s="123"/>
      <c r="M35" s="44" t="s">
        <v>44</v>
      </c>
      <c r="N35" s="31" t="s">
        <v>90</v>
      </c>
    </row>
    <row r="36" spans="2:14" ht="14.1" customHeight="1" x14ac:dyDescent="0.25">
      <c r="B36" s="45"/>
      <c r="C36" s="45"/>
      <c r="D36" s="46" t="s">
        <v>9</v>
      </c>
      <c r="E36" s="50"/>
      <c r="F36" s="48">
        <f>SUM(F28:F35)</f>
        <v>0</v>
      </c>
      <c r="G36" s="48"/>
      <c r="H36" s="48"/>
      <c r="I36" s="48"/>
      <c r="J36" s="48"/>
      <c r="K36" s="48"/>
      <c r="L36" s="48"/>
      <c r="M36" s="51"/>
      <c r="N36" s="31"/>
    </row>
    <row r="37" spans="2:14" ht="14.1" customHeight="1" x14ac:dyDescent="0.25">
      <c r="B37" s="40"/>
      <c r="C37" s="79"/>
      <c r="D37" s="41" t="s">
        <v>32</v>
      </c>
      <c r="E37" s="42"/>
      <c r="F37" s="43"/>
      <c r="G37" s="43"/>
      <c r="H37" s="43"/>
      <c r="I37" s="43"/>
      <c r="J37" s="43"/>
      <c r="K37" s="43"/>
      <c r="L37" s="43"/>
      <c r="M37" s="44" t="s">
        <v>42</v>
      </c>
      <c r="N37" s="31" t="s">
        <v>93</v>
      </c>
    </row>
    <row r="38" spans="2:14" ht="14.1" customHeight="1" x14ac:dyDescent="0.25">
      <c r="B38" s="40"/>
      <c r="C38" s="79"/>
      <c r="D38" s="41" t="s">
        <v>32</v>
      </c>
      <c r="E38" s="42"/>
      <c r="F38" s="43"/>
      <c r="G38" s="43"/>
      <c r="H38" s="43"/>
      <c r="I38" s="43"/>
      <c r="J38" s="43"/>
      <c r="K38" s="43"/>
      <c r="L38" s="43"/>
      <c r="M38" s="44" t="s">
        <v>44</v>
      </c>
      <c r="N38" s="31" t="s">
        <v>93</v>
      </c>
    </row>
    <row r="39" spans="2:14" ht="14.1" customHeight="1" x14ac:dyDescent="0.25">
      <c r="B39" s="40"/>
      <c r="C39" s="79"/>
      <c r="D39" s="41" t="s">
        <v>32</v>
      </c>
      <c r="E39" s="42"/>
      <c r="F39" s="43"/>
      <c r="G39" s="43"/>
      <c r="H39" s="43"/>
      <c r="I39" s="43"/>
      <c r="J39" s="43"/>
      <c r="K39" s="43"/>
      <c r="L39" s="43"/>
      <c r="M39" s="44" t="s">
        <v>44</v>
      </c>
      <c r="N39" s="31" t="s">
        <v>41</v>
      </c>
    </row>
    <row r="40" spans="2:14" ht="14.1" customHeight="1" x14ac:dyDescent="0.25">
      <c r="B40" s="40"/>
      <c r="C40" s="79"/>
      <c r="D40" s="41" t="s">
        <v>32</v>
      </c>
      <c r="E40" s="42"/>
      <c r="F40" s="43"/>
      <c r="G40" s="43"/>
      <c r="H40" s="43"/>
      <c r="I40" s="43"/>
      <c r="J40" s="43"/>
      <c r="K40" s="43"/>
      <c r="L40" s="43"/>
      <c r="M40" s="44" t="s">
        <v>52</v>
      </c>
      <c r="N40" s="31" t="s">
        <v>41</v>
      </c>
    </row>
    <row r="41" spans="2:14" ht="14.1" customHeight="1" x14ac:dyDescent="0.25">
      <c r="B41" s="40"/>
      <c r="C41" s="79"/>
      <c r="D41" s="41" t="s">
        <v>32</v>
      </c>
      <c r="E41" s="42"/>
      <c r="F41" s="43"/>
      <c r="G41" s="43"/>
      <c r="H41" s="43"/>
      <c r="I41" s="43"/>
      <c r="J41" s="43"/>
      <c r="K41" s="43"/>
      <c r="L41" s="43"/>
      <c r="M41" s="44" t="s">
        <v>49</v>
      </c>
      <c r="N41" s="31" t="s">
        <v>50</v>
      </c>
    </row>
    <row r="42" spans="2:14" ht="14.1" customHeight="1" x14ac:dyDescent="0.25">
      <c r="B42" s="40"/>
      <c r="C42" s="79"/>
      <c r="D42" s="41" t="s">
        <v>32</v>
      </c>
      <c r="E42" s="42"/>
      <c r="F42" s="43"/>
      <c r="G42" s="43"/>
      <c r="H42" s="43"/>
      <c r="I42" s="43"/>
      <c r="J42" s="43"/>
      <c r="K42" s="43"/>
      <c r="L42" s="43"/>
      <c r="M42" s="44" t="s">
        <v>51</v>
      </c>
      <c r="N42" s="31" t="s">
        <v>50</v>
      </c>
    </row>
    <row r="43" spans="2:14" ht="14.1" customHeight="1" x14ac:dyDescent="0.25">
      <c r="B43" s="45"/>
      <c r="C43" s="45"/>
      <c r="D43" s="46" t="s">
        <v>10</v>
      </c>
      <c r="E43" s="50"/>
      <c r="F43" s="48">
        <f>SUM(F37:F42)</f>
        <v>0</v>
      </c>
      <c r="G43" s="48"/>
      <c r="H43" s="48"/>
      <c r="I43" s="48"/>
      <c r="J43" s="48"/>
      <c r="K43" s="48"/>
      <c r="L43" s="48"/>
      <c r="M43" s="51"/>
      <c r="N43" s="31"/>
    </row>
    <row r="44" spans="2:14" ht="14.1" customHeight="1" x14ac:dyDescent="0.25">
      <c r="B44" s="40"/>
      <c r="C44" s="79"/>
      <c r="D44" s="41" t="s">
        <v>32</v>
      </c>
      <c r="E44" s="42"/>
      <c r="F44" s="123"/>
      <c r="G44" s="123"/>
      <c r="H44" s="123"/>
      <c r="I44" s="123"/>
      <c r="J44" s="123"/>
      <c r="K44" s="123"/>
      <c r="L44" s="123"/>
      <c r="M44" s="44" t="s">
        <v>44</v>
      </c>
      <c r="N44" s="150" t="s">
        <v>76</v>
      </c>
    </row>
    <row r="45" spans="2:14" ht="14.1" customHeight="1" x14ac:dyDescent="0.25">
      <c r="B45" s="40"/>
      <c r="C45" s="79"/>
      <c r="D45" s="41" t="s">
        <v>32</v>
      </c>
      <c r="E45" s="42"/>
      <c r="F45" s="123"/>
      <c r="G45" s="123"/>
      <c r="H45" s="123"/>
      <c r="I45" s="123"/>
      <c r="J45" s="123"/>
      <c r="K45" s="123"/>
      <c r="L45" s="123"/>
      <c r="M45" s="44" t="s">
        <v>77</v>
      </c>
      <c r="N45" s="150" t="s">
        <v>76</v>
      </c>
    </row>
    <row r="46" spans="2:14" ht="14.1" customHeight="1" x14ac:dyDescent="0.25">
      <c r="B46" s="40"/>
      <c r="C46" s="79"/>
      <c r="D46" s="41" t="s">
        <v>32</v>
      </c>
      <c r="E46" s="42"/>
      <c r="F46" s="123"/>
      <c r="G46" s="123"/>
      <c r="H46" s="123"/>
      <c r="I46" s="123"/>
      <c r="J46" s="123"/>
      <c r="K46" s="123"/>
      <c r="L46" s="123"/>
      <c r="M46" s="44" t="s">
        <v>54</v>
      </c>
      <c r="N46" s="150" t="s">
        <v>82</v>
      </c>
    </row>
    <row r="47" spans="2:14" ht="14.1" customHeight="1" x14ac:dyDescent="0.25">
      <c r="B47" s="40"/>
      <c r="C47" s="79"/>
      <c r="D47" s="41" t="s">
        <v>32</v>
      </c>
      <c r="E47" s="42"/>
      <c r="F47" s="123"/>
      <c r="G47" s="123"/>
      <c r="H47" s="123"/>
      <c r="I47" s="123"/>
      <c r="J47" s="123"/>
      <c r="K47" s="123"/>
      <c r="L47" s="123"/>
      <c r="M47" s="44" t="s">
        <v>44</v>
      </c>
      <c r="N47" s="150" t="s">
        <v>82</v>
      </c>
    </row>
    <row r="48" spans="2:14" ht="14.1" customHeight="1" x14ac:dyDescent="0.25">
      <c r="B48" s="45"/>
      <c r="C48" s="45"/>
      <c r="D48" s="46" t="s">
        <v>11</v>
      </c>
      <c r="E48" s="50"/>
      <c r="F48" s="48">
        <f>SUM(F44:F47)</f>
        <v>0</v>
      </c>
      <c r="G48" s="48"/>
      <c r="H48" s="48"/>
      <c r="I48" s="48"/>
      <c r="J48" s="48"/>
      <c r="K48" s="48"/>
      <c r="L48" s="48"/>
      <c r="M48" s="51"/>
      <c r="N48" s="31"/>
    </row>
    <row r="49" spans="2:14" ht="14.1" customHeight="1" x14ac:dyDescent="0.25">
      <c r="B49" s="40"/>
      <c r="C49" s="79"/>
      <c r="D49" s="41" t="s">
        <v>32</v>
      </c>
      <c r="E49" s="42"/>
      <c r="F49" s="43"/>
      <c r="G49" s="43"/>
      <c r="H49" s="43"/>
      <c r="I49" s="43"/>
      <c r="J49" s="43"/>
      <c r="K49" s="43"/>
      <c r="L49" s="43"/>
      <c r="M49" s="44" t="s">
        <v>42</v>
      </c>
      <c r="N49" s="150" t="s">
        <v>50</v>
      </c>
    </row>
    <row r="50" spans="2:14" ht="14.1" customHeight="1" x14ac:dyDescent="0.25">
      <c r="B50" s="40"/>
      <c r="C50" s="79"/>
      <c r="D50" s="41" t="s">
        <v>32</v>
      </c>
      <c r="E50" s="42"/>
      <c r="F50" s="123"/>
      <c r="G50" s="123"/>
      <c r="H50" s="123"/>
      <c r="I50" s="123"/>
      <c r="J50" s="123"/>
      <c r="K50" s="123"/>
      <c r="L50" s="123"/>
      <c r="M50" s="44" t="s">
        <v>44</v>
      </c>
      <c r="N50" s="150" t="s">
        <v>76</v>
      </c>
    </row>
    <row r="51" spans="2:14" ht="14.1" customHeight="1" x14ac:dyDescent="0.25">
      <c r="B51" s="40"/>
      <c r="C51" s="79"/>
      <c r="D51" s="41" t="s">
        <v>32</v>
      </c>
      <c r="E51" s="42"/>
      <c r="F51" s="123"/>
      <c r="G51" s="123"/>
      <c r="H51" s="123"/>
      <c r="I51" s="123"/>
      <c r="J51" s="123"/>
      <c r="K51" s="123"/>
      <c r="L51" s="123"/>
      <c r="M51" s="44" t="s">
        <v>42</v>
      </c>
      <c r="N51" s="150" t="s">
        <v>76</v>
      </c>
    </row>
    <row r="52" spans="2:14" ht="14.1" customHeight="1" x14ac:dyDescent="0.25">
      <c r="B52" s="40"/>
      <c r="C52" s="79"/>
      <c r="D52" s="41" t="s">
        <v>32</v>
      </c>
      <c r="E52" s="42"/>
      <c r="F52" s="43"/>
      <c r="G52" s="43"/>
      <c r="H52" s="43"/>
      <c r="I52" s="43"/>
      <c r="J52" s="43"/>
      <c r="K52" s="43"/>
      <c r="L52" s="43"/>
      <c r="M52" s="44" t="s">
        <v>42</v>
      </c>
      <c r="N52" s="150" t="s">
        <v>22</v>
      </c>
    </row>
    <row r="53" spans="2:14" ht="14.1" customHeight="1" x14ac:dyDescent="0.25">
      <c r="B53" s="40"/>
      <c r="C53" s="79"/>
      <c r="D53" s="41" t="s">
        <v>32</v>
      </c>
      <c r="E53" s="42"/>
      <c r="F53" s="43"/>
      <c r="G53" s="43"/>
      <c r="H53" s="43"/>
      <c r="I53" s="43"/>
      <c r="J53" s="43"/>
      <c r="K53" s="43"/>
      <c r="L53" s="43"/>
      <c r="M53" s="44" t="s">
        <v>44</v>
      </c>
      <c r="N53" s="150" t="s">
        <v>22</v>
      </c>
    </row>
    <row r="54" spans="2:14" ht="14.1" customHeight="1" x14ac:dyDescent="0.25">
      <c r="B54" s="40"/>
      <c r="C54" s="79"/>
      <c r="D54" s="41" t="s">
        <v>32</v>
      </c>
      <c r="E54" s="42"/>
      <c r="F54" s="43"/>
      <c r="G54" s="43"/>
      <c r="H54" s="43"/>
      <c r="I54" s="43"/>
      <c r="J54" s="43"/>
      <c r="K54" s="43"/>
      <c r="L54" s="43"/>
      <c r="M54" s="44" t="s">
        <v>42</v>
      </c>
      <c r="N54" s="150" t="s">
        <v>84</v>
      </c>
    </row>
    <row r="55" spans="2:14" ht="14.1" customHeight="1" x14ac:dyDescent="0.25">
      <c r="B55" s="45"/>
      <c r="C55" s="45"/>
      <c r="D55" s="46" t="s">
        <v>13</v>
      </c>
      <c r="E55" s="50"/>
      <c r="F55" s="48">
        <f>SUM(F49:F54)</f>
        <v>0</v>
      </c>
      <c r="G55" s="48"/>
      <c r="H55" s="48"/>
      <c r="I55" s="48"/>
      <c r="J55" s="48"/>
      <c r="K55" s="48"/>
      <c r="L55" s="48"/>
      <c r="M55" s="51"/>
      <c r="N55" s="31"/>
    </row>
    <row r="56" spans="2:14" ht="14.1" customHeight="1" x14ac:dyDescent="0.25">
      <c r="B56" s="40"/>
      <c r="C56" s="79"/>
      <c r="D56" s="41" t="s">
        <v>32</v>
      </c>
      <c r="E56" s="42"/>
      <c r="F56" s="123"/>
      <c r="G56" s="123"/>
      <c r="H56" s="123"/>
      <c r="I56" s="123"/>
      <c r="J56" s="123"/>
      <c r="K56" s="123"/>
      <c r="L56" s="123"/>
      <c r="M56" s="44" t="s">
        <v>77</v>
      </c>
      <c r="N56" s="150" t="s">
        <v>87</v>
      </c>
    </row>
    <row r="57" spans="2:14" ht="14.1" customHeight="1" x14ac:dyDescent="0.25">
      <c r="B57" s="40"/>
      <c r="C57" s="79"/>
      <c r="D57" s="41" t="s">
        <v>32</v>
      </c>
      <c r="E57" s="42"/>
      <c r="F57" s="123"/>
      <c r="G57" s="123"/>
      <c r="H57" s="123"/>
      <c r="I57" s="123"/>
      <c r="J57" s="123"/>
      <c r="K57" s="123"/>
      <c r="L57" s="123"/>
      <c r="M57" s="44" t="s">
        <v>44</v>
      </c>
      <c r="N57" s="150" t="s">
        <v>87</v>
      </c>
    </row>
    <row r="58" spans="2:14" ht="14.1" customHeight="1" x14ac:dyDescent="0.25">
      <c r="B58" s="40"/>
      <c r="C58" s="79"/>
      <c r="D58" s="41" t="s">
        <v>32</v>
      </c>
      <c r="E58" s="42"/>
      <c r="F58" s="43"/>
      <c r="G58" s="43"/>
      <c r="H58" s="43"/>
      <c r="I58" s="43"/>
      <c r="J58" s="43"/>
      <c r="K58" s="43"/>
      <c r="L58" s="43"/>
      <c r="M58" s="44" t="s">
        <v>49</v>
      </c>
      <c r="N58" s="150" t="s">
        <v>50</v>
      </c>
    </row>
    <row r="59" spans="2:14" ht="14.1" customHeight="1" x14ac:dyDescent="0.25">
      <c r="B59" s="45"/>
      <c r="C59" s="45"/>
      <c r="D59" s="46" t="s">
        <v>14</v>
      </c>
      <c r="E59" s="50"/>
      <c r="F59" s="48">
        <f>SUM(F56:F58)</f>
        <v>0</v>
      </c>
      <c r="G59" s="48"/>
      <c r="H59" s="48"/>
      <c r="I59" s="48"/>
      <c r="J59" s="48"/>
      <c r="K59" s="48"/>
      <c r="L59" s="48"/>
      <c r="M59" s="51"/>
      <c r="N59" s="31"/>
    </row>
    <row r="60" spans="2:14" ht="14.1" customHeight="1" x14ac:dyDescent="0.25">
      <c r="B60" s="40"/>
      <c r="C60" s="79"/>
      <c r="D60" s="41" t="s">
        <v>32</v>
      </c>
      <c r="E60" s="42"/>
      <c r="F60" s="123"/>
      <c r="G60" s="123"/>
      <c r="H60" s="123"/>
      <c r="I60" s="123"/>
      <c r="J60" s="123"/>
      <c r="K60" s="123"/>
      <c r="L60" s="123"/>
      <c r="M60" s="44" t="s">
        <v>42</v>
      </c>
      <c r="N60" s="150" t="s">
        <v>87</v>
      </c>
    </row>
    <row r="61" spans="2:14" ht="14.1" customHeight="1" x14ac:dyDescent="0.25">
      <c r="B61" s="40"/>
      <c r="C61" s="79"/>
      <c r="D61" s="41" t="s">
        <v>32</v>
      </c>
      <c r="E61" s="42"/>
      <c r="F61" s="123"/>
      <c r="G61" s="123"/>
      <c r="H61" s="123"/>
      <c r="I61" s="123"/>
      <c r="J61" s="123"/>
      <c r="K61" s="123"/>
      <c r="L61" s="123"/>
      <c r="M61" s="44" t="s">
        <v>44</v>
      </c>
      <c r="N61" s="150" t="s">
        <v>87</v>
      </c>
    </row>
    <row r="62" spans="2:14" ht="14.1" customHeight="1" x14ac:dyDescent="0.25">
      <c r="B62" s="45"/>
      <c r="C62" s="45"/>
      <c r="D62" s="46" t="s">
        <v>15</v>
      </c>
      <c r="E62" s="50"/>
      <c r="F62" s="48">
        <f>SUM(F60:F61)</f>
        <v>0</v>
      </c>
      <c r="G62" s="48"/>
      <c r="H62" s="48"/>
      <c r="I62" s="48"/>
      <c r="J62" s="48"/>
      <c r="K62" s="48"/>
      <c r="L62" s="48"/>
      <c r="M62" s="51"/>
      <c r="N62" s="31"/>
    </row>
    <row r="63" spans="2:14" ht="14.1" customHeight="1" x14ac:dyDescent="0.25">
      <c r="B63" s="40"/>
      <c r="C63" s="79"/>
      <c r="D63" s="41" t="s">
        <v>32</v>
      </c>
      <c r="E63" s="42"/>
      <c r="F63" s="43"/>
      <c r="G63" s="43"/>
      <c r="H63" s="43"/>
      <c r="I63" s="43"/>
      <c r="J63" s="43"/>
      <c r="K63" s="43"/>
      <c r="L63" s="43"/>
      <c r="M63" s="44" t="s">
        <v>49</v>
      </c>
      <c r="N63" s="150" t="s">
        <v>50</v>
      </c>
    </row>
    <row r="64" spans="2:14" ht="14.1" customHeight="1" x14ac:dyDescent="0.25">
      <c r="B64" s="40"/>
      <c r="C64" s="79"/>
      <c r="D64" s="41" t="s">
        <v>32</v>
      </c>
      <c r="E64" s="42"/>
      <c r="F64" s="123"/>
      <c r="G64" s="123"/>
      <c r="H64" s="123"/>
      <c r="I64" s="123"/>
      <c r="J64" s="123"/>
      <c r="K64" s="123"/>
      <c r="L64" s="123"/>
      <c r="M64" s="44" t="s">
        <v>42</v>
      </c>
      <c r="N64" s="150" t="s">
        <v>87</v>
      </c>
    </row>
    <row r="65" spans="2:14" ht="14.1" customHeight="1" x14ac:dyDescent="0.25">
      <c r="B65" s="40"/>
      <c r="C65" s="79"/>
      <c r="D65" s="41" t="s">
        <v>32</v>
      </c>
      <c r="E65" s="42"/>
      <c r="F65" s="123"/>
      <c r="G65" s="123"/>
      <c r="H65" s="123"/>
      <c r="I65" s="123"/>
      <c r="J65" s="123"/>
      <c r="K65" s="123"/>
      <c r="L65" s="123"/>
      <c r="M65" s="44" t="s">
        <v>44</v>
      </c>
      <c r="N65" s="150" t="s">
        <v>87</v>
      </c>
    </row>
    <row r="66" spans="2:14" ht="14.1" customHeight="1" x14ac:dyDescent="0.25">
      <c r="B66" s="40"/>
      <c r="C66" s="79"/>
      <c r="D66" s="41" t="s">
        <v>32</v>
      </c>
      <c r="E66" s="42"/>
      <c r="F66" s="123"/>
      <c r="G66" s="123"/>
      <c r="H66" s="123"/>
      <c r="I66" s="123"/>
      <c r="J66" s="123"/>
      <c r="K66" s="123"/>
      <c r="L66" s="123"/>
      <c r="M66" s="44" t="s">
        <v>77</v>
      </c>
      <c r="N66" s="150" t="s">
        <v>87</v>
      </c>
    </row>
    <row r="67" spans="2:14" ht="14.1" customHeight="1" x14ac:dyDescent="0.25">
      <c r="B67" s="45"/>
      <c r="C67" s="45"/>
      <c r="D67" s="46" t="s">
        <v>16</v>
      </c>
      <c r="E67" s="50"/>
      <c r="F67" s="48">
        <f>SUM(F63:F66)</f>
        <v>0</v>
      </c>
      <c r="G67" s="48"/>
      <c r="H67" s="48"/>
      <c r="I67" s="48"/>
      <c r="J67" s="48"/>
      <c r="K67" s="48"/>
      <c r="L67" s="48"/>
      <c r="M67" s="51"/>
      <c r="N67" s="31"/>
    </row>
    <row r="68" spans="2:14" ht="14.1" customHeight="1" x14ac:dyDescent="0.25">
      <c r="B68" s="40"/>
      <c r="C68" s="79"/>
      <c r="D68" s="41" t="s">
        <v>32</v>
      </c>
      <c r="E68" s="42"/>
      <c r="F68" s="43"/>
      <c r="G68" s="43"/>
      <c r="H68" s="43"/>
      <c r="I68" s="43"/>
      <c r="J68" s="43"/>
      <c r="K68" s="43"/>
      <c r="L68" s="43"/>
      <c r="M68" s="44" t="s">
        <v>42</v>
      </c>
      <c r="N68" s="150" t="s">
        <v>97</v>
      </c>
    </row>
    <row r="69" spans="2:14" ht="14.1" customHeight="1" x14ac:dyDescent="0.25">
      <c r="B69" s="40"/>
      <c r="C69" s="79"/>
      <c r="D69" s="41" t="s">
        <v>32</v>
      </c>
      <c r="E69" s="42"/>
      <c r="F69" s="123"/>
      <c r="G69" s="123"/>
      <c r="H69" s="123"/>
      <c r="I69" s="123"/>
      <c r="J69" s="123"/>
      <c r="K69" s="123"/>
      <c r="L69" s="123"/>
      <c r="M69" s="44" t="s">
        <v>44</v>
      </c>
      <c r="N69" s="150" t="s">
        <v>98</v>
      </c>
    </row>
    <row r="70" spans="2:14" ht="14.1" customHeight="1" x14ac:dyDescent="0.25">
      <c r="B70" s="40"/>
      <c r="C70" s="79"/>
      <c r="D70" s="41" t="s">
        <v>32</v>
      </c>
      <c r="E70" s="42"/>
      <c r="F70" s="123"/>
      <c r="G70" s="123"/>
      <c r="H70" s="123"/>
      <c r="I70" s="123"/>
      <c r="J70" s="123"/>
      <c r="K70" s="123"/>
      <c r="L70" s="123"/>
      <c r="M70" s="44" t="s">
        <v>51</v>
      </c>
      <c r="N70" s="150" t="s">
        <v>98</v>
      </c>
    </row>
    <row r="71" spans="2:14" ht="14.1" customHeight="1" x14ac:dyDescent="0.25">
      <c r="B71" s="40"/>
      <c r="C71" s="79"/>
      <c r="D71" s="41" t="s">
        <v>32</v>
      </c>
      <c r="E71" s="42"/>
      <c r="F71" s="123"/>
      <c r="G71" s="123"/>
      <c r="H71" s="123"/>
      <c r="I71" s="123"/>
      <c r="J71" s="123"/>
      <c r="K71" s="123"/>
      <c r="L71" s="123"/>
      <c r="M71" s="44" t="s">
        <v>42</v>
      </c>
      <c r="N71" s="150" t="s">
        <v>76</v>
      </c>
    </row>
    <row r="72" spans="2:14" ht="14.1" customHeight="1" x14ac:dyDescent="0.25">
      <c r="B72" s="40"/>
      <c r="C72" s="79"/>
      <c r="D72" s="41" t="s">
        <v>32</v>
      </c>
      <c r="E72" s="42"/>
      <c r="F72" s="123"/>
      <c r="G72" s="123"/>
      <c r="H72" s="123"/>
      <c r="I72" s="123"/>
      <c r="J72" s="123"/>
      <c r="K72" s="123"/>
      <c r="L72" s="123"/>
      <c r="M72" s="44" t="s">
        <v>44</v>
      </c>
      <c r="N72" s="150" t="s">
        <v>76</v>
      </c>
    </row>
    <row r="73" spans="2:14" ht="14.1" customHeight="1" x14ac:dyDescent="0.25">
      <c r="B73" s="45"/>
      <c r="C73" s="45"/>
      <c r="D73" s="46" t="s">
        <v>33</v>
      </c>
      <c r="E73" s="50"/>
      <c r="F73" s="48">
        <f>SUM(F68:F72)</f>
        <v>0</v>
      </c>
      <c r="G73" s="48"/>
      <c r="H73" s="48"/>
      <c r="I73" s="48"/>
      <c r="J73" s="48"/>
      <c r="K73" s="48"/>
      <c r="L73" s="48"/>
      <c r="M73" s="51"/>
      <c r="N73" s="31"/>
    </row>
    <row r="74" spans="2:14" ht="14.1" customHeight="1" x14ac:dyDescent="0.25">
      <c r="B74" s="132"/>
      <c r="C74" s="134"/>
      <c r="D74" s="41" t="s">
        <v>32</v>
      </c>
      <c r="E74" s="42"/>
      <c r="F74" s="135"/>
      <c r="G74" s="135"/>
      <c r="H74" s="135"/>
      <c r="I74" s="135"/>
      <c r="J74" s="135"/>
      <c r="K74" s="135"/>
      <c r="L74" s="135"/>
      <c r="M74" s="133" t="s">
        <v>100</v>
      </c>
      <c r="N74" s="31"/>
    </row>
    <row r="75" spans="2:14" ht="14.1" customHeight="1" x14ac:dyDescent="0.25">
      <c r="B75" s="40"/>
      <c r="C75" s="79"/>
      <c r="D75" s="41" t="s">
        <v>32</v>
      </c>
      <c r="E75" s="42"/>
      <c r="F75" s="123"/>
      <c r="G75" s="123"/>
      <c r="H75" s="123"/>
      <c r="I75" s="123"/>
      <c r="J75" s="123"/>
      <c r="K75" s="123"/>
      <c r="L75" s="123"/>
      <c r="M75" s="44" t="s">
        <v>42</v>
      </c>
      <c r="N75" s="150" t="s">
        <v>87</v>
      </c>
    </row>
    <row r="76" spans="2:14" ht="14.1" customHeight="1" x14ac:dyDescent="0.25">
      <c r="B76" s="40"/>
      <c r="C76" s="79"/>
      <c r="D76" s="41" t="s">
        <v>32</v>
      </c>
      <c r="E76" s="42"/>
      <c r="F76" s="123"/>
      <c r="G76" s="123"/>
      <c r="H76" s="123"/>
      <c r="I76" s="123"/>
      <c r="J76" s="123"/>
      <c r="K76" s="123"/>
      <c r="L76" s="123"/>
      <c r="M76" s="44" t="s">
        <v>44</v>
      </c>
      <c r="N76" s="150" t="s">
        <v>87</v>
      </c>
    </row>
    <row r="77" spans="2:14" ht="14.1" customHeight="1" x14ac:dyDescent="0.25">
      <c r="B77" s="40"/>
      <c r="C77" s="79"/>
      <c r="D77" s="41" t="s">
        <v>32</v>
      </c>
      <c r="E77" s="42"/>
      <c r="F77" s="123"/>
      <c r="G77" s="123"/>
      <c r="H77" s="123"/>
      <c r="I77" s="123"/>
      <c r="J77" s="123"/>
      <c r="K77" s="123"/>
      <c r="L77" s="123"/>
      <c r="M77" s="44" t="s">
        <v>77</v>
      </c>
      <c r="N77" s="150" t="s">
        <v>76</v>
      </c>
    </row>
    <row r="78" spans="2:14" ht="14.1" customHeight="1" x14ac:dyDescent="0.25">
      <c r="B78" s="40"/>
      <c r="C78" s="79"/>
      <c r="D78" s="41" t="s">
        <v>32</v>
      </c>
      <c r="E78" s="42"/>
      <c r="F78" s="123"/>
      <c r="G78" s="123"/>
      <c r="H78" s="123"/>
      <c r="I78" s="123"/>
      <c r="J78" s="123"/>
      <c r="K78" s="123"/>
      <c r="L78" s="123"/>
      <c r="M78" s="44" t="s">
        <v>55</v>
      </c>
      <c r="N78" s="150" t="s">
        <v>76</v>
      </c>
    </row>
    <row r="79" spans="2:14" ht="14.1" customHeight="1" x14ac:dyDescent="0.25">
      <c r="B79" s="40"/>
      <c r="C79" s="79"/>
      <c r="D79" s="41" t="s">
        <v>32</v>
      </c>
      <c r="E79" s="42"/>
      <c r="F79" s="123"/>
      <c r="G79" s="123"/>
      <c r="H79" s="123"/>
      <c r="I79" s="123"/>
      <c r="J79" s="123"/>
      <c r="K79" s="123"/>
      <c r="L79" s="123"/>
      <c r="M79" s="44" t="s">
        <v>44</v>
      </c>
      <c r="N79" s="150" t="s">
        <v>92</v>
      </c>
    </row>
    <row r="80" spans="2:14" ht="14.1" customHeight="1" x14ac:dyDescent="0.25">
      <c r="B80" s="40"/>
      <c r="C80" s="79"/>
      <c r="D80" s="41" t="s">
        <v>32</v>
      </c>
      <c r="E80" s="42"/>
      <c r="F80" s="123"/>
      <c r="G80" s="123"/>
      <c r="H80" s="123"/>
      <c r="I80" s="123"/>
      <c r="J80" s="123"/>
      <c r="K80" s="123"/>
      <c r="L80" s="123"/>
      <c r="M80" s="44" t="s">
        <v>42</v>
      </c>
      <c r="N80" s="150" t="s">
        <v>92</v>
      </c>
    </row>
    <row r="81" spans="2:14" ht="14.1" customHeight="1" x14ac:dyDescent="0.25">
      <c r="B81" s="40"/>
      <c r="C81" s="79"/>
      <c r="D81" s="41" t="s">
        <v>32</v>
      </c>
      <c r="E81" s="42"/>
      <c r="F81" s="43"/>
      <c r="G81" s="43"/>
      <c r="H81" s="43"/>
      <c r="I81" s="43"/>
      <c r="J81" s="43"/>
      <c r="K81" s="43"/>
      <c r="L81" s="43"/>
      <c r="M81" s="44" t="s">
        <v>49</v>
      </c>
      <c r="N81" s="150" t="s">
        <v>50</v>
      </c>
    </row>
    <row r="82" spans="2:14" ht="14.1" customHeight="1" x14ac:dyDescent="0.25">
      <c r="B82" s="40"/>
      <c r="C82" s="79"/>
      <c r="D82" s="41" t="s">
        <v>32</v>
      </c>
      <c r="E82" s="42"/>
      <c r="F82" s="43"/>
      <c r="G82" s="43"/>
      <c r="H82" s="43"/>
      <c r="I82" s="43"/>
      <c r="J82" s="43"/>
      <c r="K82" s="43"/>
      <c r="L82" s="43"/>
      <c r="M82" s="44" t="s">
        <v>42</v>
      </c>
      <c r="N82" s="150" t="s">
        <v>50</v>
      </c>
    </row>
    <row r="83" spans="2:14" ht="14.1" customHeight="1" x14ac:dyDescent="0.25">
      <c r="B83" s="40"/>
      <c r="C83" s="79"/>
      <c r="D83" s="41" t="s">
        <v>32</v>
      </c>
      <c r="E83" s="42"/>
      <c r="F83" s="43"/>
      <c r="G83" s="43"/>
      <c r="H83" s="43"/>
      <c r="I83" s="43"/>
      <c r="J83" s="43"/>
      <c r="K83" s="43"/>
      <c r="L83" s="43"/>
      <c r="M83" s="44" t="s">
        <v>49</v>
      </c>
      <c r="N83" s="150" t="s">
        <v>2</v>
      </c>
    </row>
    <row r="84" spans="2:14" ht="14.1" customHeight="1" x14ac:dyDescent="0.25">
      <c r="B84" s="40"/>
      <c r="C84" s="79"/>
      <c r="D84" s="41" t="s">
        <v>32</v>
      </c>
      <c r="E84" s="42"/>
      <c r="F84" s="43"/>
      <c r="G84" s="43"/>
      <c r="H84" s="43"/>
      <c r="I84" s="43"/>
      <c r="J84" s="43"/>
      <c r="K84" s="43"/>
      <c r="L84" s="43"/>
      <c r="M84" s="44" t="s">
        <v>44</v>
      </c>
      <c r="N84" s="150" t="s">
        <v>2</v>
      </c>
    </row>
    <row r="85" spans="2:14" ht="15" customHeight="1" x14ac:dyDescent="0.25">
      <c r="B85" s="52"/>
      <c r="C85" s="52"/>
      <c r="D85" s="53" t="s">
        <v>18</v>
      </c>
      <c r="E85" s="52"/>
      <c r="F85" s="54">
        <f>SUM(F74:F84)</f>
        <v>0</v>
      </c>
      <c r="G85" s="54"/>
      <c r="H85" s="54"/>
      <c r="I85" s="54"/>
      <c r="J85" s="54"/>
      <c r="K85" s="54"/>
      <c r="L85" s="54"/>
      <c r="M85" s="52"/>
      <c r="N85" s="31"/>
    </row>
    <row r="86" spans="2:14" ht="15.75" customHeight="1" x14ac:dyDescent="0.2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6.5" customHeight="1" x14ac:dyDescent="0.25">
      <c r="B87" s="163"/>
      <c r="C87" s="163"/>
      <c r="D87" s="164" t="s">
        <v>108</v>
      </c>
      <c r="E87" s="163"/>
      <c r="F87" s="165">
        <f>F20+F27+F36+F43+F48+F55+F59+F62+F67+F73+F85</f>
        <v>0</v>
      </c>
      <c r="G87" s="165"/>
      <c r="H87" s="165"/>
      <c r="I87" s="165"/>
      <c r="J87" s="165"/>
      <c r="K87" s="165"/>
      <c r="L87" s="165"/>
      <c r="M87" s="163"/>
      <c r="N87" s="163"/>
    </row>
    <row r="89" spans="2:14" x14ac:dyDescent="0.25">
      <c r="F89" s="124"/>
      <c r="G89" s="124"/>
      <c r="H89" s="124"/>
      <c r="I89" s="124"/>
      <c r="J89" s="124"/>
      <c r="K89" s="124"/>
      <c r="L89" s="124"/>
    </row>
    <row r="91" spans="2:14" ht="29.25" customHeight="1" x14ac:dyDescent="0.25">
      <c r="E91" s="154" t="s">
        <v>210</v>
      </c>
      <c r="F91" s="196"/>
      <c r="G91" s="154"/>
      <c r="H91" s="154"/>
      <c r="J91" s="197" t="s">
        <v>213</v>
      </c>
    </row>
    <row r="92" spans="2:14" ht="29.25" customHeight="1" x14ac:dyDescent="0.25">
      <c r="E92" s="154" t="s">
        <v>212</v>
      </c>
      <c r="F92" s="196"/>
      <c r="G92" s="154"/>
      <c r="H92" s="154"/>
      <c r="J92" s="197" t="s">
        <v>214</v>
      </c>
    </row>
    <row r="93" spans="2:14" ht="29.25" customHeight="1" x14ac:dyDescent="0.25">
      <c r="E93" s="154" t="s">
        <v>211</v>
      </c>
      <c r="F93" s="196"/>
      <c r="G93" s="154"/>
      <c r="H93" s="154"/>
      <c r="J93" s="197" t="s">
        <v>215</v>
      </c>
    </row>
  </sheetData>
  <mergeCells count="11">
    <mergeCell ref="M3:M4"/>
    <mergeCell ref="N3:N4"/>
    <mergeCell ref="H3:I3"/>
    <mergeCell ref="K3:L3"/>
    <mergeCell ref="B3:B4"/>
    <mergeCell ref="C3:C4"/>
    <mergeCell ref="D3:D4"/>
    <mergeCell ref="E3:E4"/>
    <mergeCell ref="F3:F4"/>
    <mergeCell ref="G3:G4"/>
    <mergeCell ref="J3:J4"/>
  </mergeCells>
  <pageMargins left="0.9055118110236221" right="0.70866141732283472" top="0.74803149606299213" bottom="0.74803149606299213" header="0.35433070866141736" footer="0.31496062992125984"/>
  <pageSetup paperSize="9" scale="38" orientation="portrait" verticalDpi="300" r:id="rId1"/>
  <rowBreaks count="1" manualBreakCount="1"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7" sqref="I7"/>
    </sheetView>
  </sheetViews>
  <sheetFormatPr defaultColWidth="9" defaultRowHeight="11.45" customHeight="1" x14ac:dyDescent="0.25"/>
  <cols>
    <col min="1" max="1" width="5.28515625" customWidth="1"/>
    <col min="2" max="2" width="13.85546875" customWidth="1"/>
    <col min="3" max="3" width="12.7109375" style="57" customWidth="1"/>
    <col min="4" max="4" width="26.140625" style="57" customWidth="1"/>
    <col min="5" max="5" width="13.85546875" style="57" customWidth="1"/>
    <col min="6" max="6" width="25.85546875" style="57" customWidth="1"/>
    <col min="7" max="7" width="16.42578125" customWidth="1"/>
  </cols>
  <sheetData>
    <row r="1" spans="1:7" ht="18" customHeight="1" x14ac:dyDescent="0.25">
      <c r="B1" s="55" t="s">
        <v>94</v>
      </c>
      <c r="C1" s="55"/>
      <c r="D1" s="55"/>
      <c r="E1" s="55"/>
      <c r="F1" s="55"/>
      <c r="G1" s="55"/>
    </row>
    <row r="2" spans="1:7" ht="18.75" customHeight="1" x14ac:dyDescent="0.25"/>
    <row r="3" spans="1:7" ht="35.25" customHeight="1" x14ac:dyDescent="0.25">
      <c r="A3" s="74" t="s">
        <v>20</v>
      </c>
      <c r="B3" s="74" t="s">
        <v>34</v>
      </c>
      <c r="C3" s="85" t="s">
        <v>1</v>
      </c>
      <c r="D3" s="85" t="s">
        <v>21</v>
      </c>
      <c r="E3" s="85" t="s">
        <v>31</v>
      </c>
      <c r="F3" s="85" t="s">
        <v>35</v>
      </c>
    </row>
    <row r="4" spans="1:7" ht="15" customHeight="1" x14ac:dyDescent="0.25">
      <c r="A4" s="58"/>
      <c r="B4" s="87">
        <v>10</v>
      </c>
      <c r="C4" s="88">
        <v>42748</v>
      </c>
      <c r="D4" s="89" t="s">
        <v>56</v>
      </c>
      <c r="E4" s="61">
        <v>13614</v>
      </c>
      <c r="F4" s="60" t="s">
        <v>57</v>
      </c>
      <c r="G4" s="57" t="s">
        <v>3</v>
      </c>
    </row>
    <row r="5" spans="1:7" ht="15" customHeight="1" x14ac:dyDescent="0.25">
      <c r="A5" s="58"/>
      <c r="B5" s="87">
        <v>11</v>
      </c>
      <c r="C5" s="88">
        <v>42748</v>
      </c>
      <c r="D5" s="89" t="s">
        <v>71</v>
      </c>
      <c r="E5" s="61">
        <v>13614</v>
      </c>
      <c r="F5" s="60" t="s">
        <v>57</v>
      </c>
      <c r="G5" s="57" t="s">
        <v>3</v>
      </c>
    </row>
    <row r="6" spans="1:7" ht="15" customHeight="1" x14ac:dyDescent="0.25">
      <c r="A6" s="58"/>
      <c r="B6" s="87">
        <v>12</v>
      </c>
      <c r="C6" s="88">
        <v>42748</v>
      </c>
      <c r="D6" s="89" t="s">
        <v>72</v>
      </c>
      <c r="E6" s="61">
        <v>13614</v>
      </c>
      <c r="F6" s="60" t="s">
        <v>57</v>
      </c>
      <c r="G6" s="57" t="s">
        <v>3</v>
      </c>
    </row>
    <row r="7" spans="1:7" ht="15" customHeight="1" x14ac:dyDescent="0.25">
      <c r="A7" s="84"/>
      <c r="B7" s="86"/>
      <c r="C7" s="84"/>
      <c r="D7" s="82" t="s">
        <v>4</v>
      </c>
      <c r="E7" s="65">
        <f>SUM(E4:E6)</f>
        <v>40842</v>
      </c>
      <c r="F7" s="84"/>
      <c r="G7" s="57"/>
    </row>
    <row r="8" spans="1:7" ht="15" customHeight="1" x14ac:dyDescent="0.25">
      <c r="A8" s="59"/>
      <c r="B8" s="7">
        <v>2</v>
      </c>
      <c r="C8" s="80">
        <v>42807</v>
      </c>
      <c r="D8" s="60" t="s">
        <v>56</v>
      </c>
      <c r="E8" s="125">
        <v>18152</v>
      </c>
      <c r="F8" s="60" t="s">
        <v>57</v>
      </c>
      <c r="G8" s="57">
        <v>101</v>
      </c>
    </row>
    <row r="9" spans="1:7" ht="15" customHeight="1" x14ac:dyDescent="0.25">
      <c r="A9" s="59"/>
      <c r="B9" s="7">
        <v>1</v>
      </c>
      <c r="C9" s="80">
        <v>42808</v>
      </c>
      <c r="D9" s="60" t="s">
        <v>58</v>
      </c>
      <c r="E9" s="61">
        <v>13614</v>
      </c>
      <c r="F9" s="60" t="s">
        <v>59</v>
      </c>
      <c r="G9" s="57" t="s">
        <v>3</v>
      </c>
    </row>
    <row r="10" spans="1:7" ht="15" customHeight="1" x14ac:dyDescent="0.25">
      <c r="A10" s="59"/>
      <c r="B10" s="7">
        <v>2</v>
      </c>
      <c r="C10" s="80">
        <v>42808</v>
      </c>
      <c r="D10" s="60" t="s">
        <v>60</v>
      </c>
      <c r="E10" s="61">
        <v>13614</v>
      </c>
      <c r="F10" s="60" t="s">
        <v>59</v>
      </c>
      <c r="G10" s="57" t="s">
        <v>3</v>
      </c>
    </row>
    <row r="11" spans="1:7" ht="15" customHeight="1" x14ac:dyDescent="0.25">
      <c r="A11" s="59"/>
      <c r="B11" s="7">
        <v>1</v>
      </c>
      <c r="C11" s="80">
        <v>42811</v>
      </c>
      <c r="D11" s="60" t="s">
        <v>79</v>
      </c>
      <c r="E11" s="125">
        <v>18152</v>
      </c>
      <c r="F11" s="60" t="s">
        <v>61</v>
      </c>
      <c r="G11" s="57">
        <v>101</v>
      </c>
    </row>
    <row r="12" spans="1:7" ht="15" customHeight="1" x14ac:dyDescent="0.25">
      <c r="A12" s="59"/>
      <c r="B12" s="7">
        <v>1</v>
      </c>
      <c r="C12" s="80">
        <v>42821</v>
      </c>
      <c r="D12" s="60" t="s">
        <v>62</v>
      </c>
      <c r="E12" s="61">
        <v>18152</v>
      </c>
      <c r="F12" s="60" t="s">
        <v>63</v>
      </c>
      <c r="G12" s="57" t="s">
        <v>3</v>
      </c>
    </row>
    <row r="13" spans="1:7" ht="15" customHeight="1" x14ac:dyDescent="0.25">
      <c r="A13" s="62"/>
      <c r="B13" s="18"/>
      <c r="C13" s="81"/>
      <c r="D13" s="82" t="s">
        <v>8</v>
      </c>
      <c r="E13" s="65">
        <f>SUM(E8:E12)</f>
        <v>81684</v>
      </c>
      <c r="F13" s="66"/>
      <c r="G13" s="57"/>
    </row>
    <row r="14" spans="1:7" ht="15" customHeight="1" x14ac:dyDescent="0.25">
      <c r="A14" s="59"/>
      <c r="B14" s="7">
        <v>2</v>
      </c>
      <c r="C14" s="80">
        <v>42838</v>
      </c>
      <c r="D14" s="60" t="s">
        <v>64</v>
      </c>
      <c r="E14" s="125">
        <v>18152</v>
      </c>
      <c r="F14" s="60" t="s">
        <v>63</v>
      </c>
      <c r="G14" s="57">
        <v>101</v>
      </c>
    </row>
    <row r="15" spans="1:7" ht="15" customHeight="1" x14ac:dyDescent="0.25">
      <c r="A15" s="59"/>
      <c r="B15" s="21" t="s">
        <v>65</v>
      </c>
      <c r="C15" s="80">
        <v>42839</v>
      </c>
      <c r="D15" s="60" t="s">
        <v>66</v>
      </c>
      <c r="E15" s="61">
        <v>9076</v>
      </c>
      <c r="F15" s="60" t="s">
        <v>61</v>
      </c>
      <c r="G15" s="57" t="s">
        <v>3</v>
      </c>
    </row>
    <row r="16" spans="1:7" ht="15" customHeight="1" x14ac:dyDescent="0.25">
      <c r="A16" s="59"/>
      <c r="B16" s="7">
        <v>3</v>
      </c>
      <c r="C16" s="80">
        <v>42846</v>
      </c>
      <c r="D16" s="60" t="s">
        <v>62</v>
      </c>
      <c r="E16" s="61">
        <v>13614</v>
      </c>
      <c r="F16" s="60" t="s">
        <v>63</v>
      </c>
      <c r="G16" s="57" t="s">
        <v>3</v>
      </c>
    </row>
    <row r="17" spans="1:7" ht="15" customHeight="1" x14ac:dyDescent="0.25">
      <c r="A17" s="59"/>
      <c r="B17" s="7">
        <v>4</v>
      </c>
      <c r="C17" s="80">
        <v>42846</v>
      </c>
      <c r="D17" s="60" t="s">
        <v>68</v>
      </c>
      <c r="E17" s="61">
        <v>13614</v>
      </c>
      <c r="F17" s="60" t="s">
        <v>63</v>
      </c>
      <c r="G17" s="57" t="s">
        <v>3</v>
      </c>
    </row>
    <row r="18" spans="1:7" ht="15" customHeight="1" x14ac:dyDescent="0.25">
      <c r="A18" s="62"/>
      <c r="B18" s="18"/>
      <c r="C18" s="63"/>
      <c r="D18" s="82" t="s">
        <v>9</v>
      </c>
      <c r="E18" s="65">
        <f>SUM(E14:E17)</f>
        <v>54456</v>
      </c>
      <c r="F18" s="66"/>
      <c r="G18" s="57"/>
    </row>
    <row r="19" spans="1:7" ht="15" customHeight="1" x14ac:dyDescent="0.25">
      <c r="A19" s="59"/>
      <c r="B19" s="7">
        <v>5</v>
      </c>
      <c r="C19" s="80">
        <v>42880</v>
      </c>
      <c r="D19" s="60" t="s">
        <v>69</v>
      </c>
      <c r="E19" s="61">
        <v>9076</v>
      </c>
      <c r="F19" s="60" t="s">
        <v>63</v>
      </c>
      <c r="G19" s="57" t="s">
        <v>88</v>
      </c>
    </row>
    <row r="20" spans="1:7" ht="15" customHeight="1" x14ac:dyDescent="0.25">
      <c r="A20" s="59"/>
      <c r="B20" s="7">
        <v>6</v>
      </c>
      <c r="C20" s="80">
        <v>42880</v>
      </c>
      <c r="D20" s="60" t="s">
        <v>70</v>
      </c>
      <c r="E20" s="61">
        <v>9076</v>
      </c>
      <c r="F20" s="60" t="s">
        <v>63</v>
      </c>
      <c r="G20" s="57" t="s">
        <v>88</v>
      </c>
    </row>
    <row r="21" spans="1:7" ht="15" customHeight="1" x14ac:dyDescent="0.25">
      <c r="A21" s="62"/>
      <c r="B21" s="18"/>
      <c r="C21" s="63"/>
      <c r="D21" s="82" t="s">
        <v>10</v>
      </c>
      <c r="E21" s="65">
        <f>SUM(E19:E20)</f>
        <v>18152</v>
      </c>
      <c r="F21" s="66"/>
      <c r="G21" s="57"/>
    </row>
    <row r="22" spans="1:7" ht="15" customHeight="1" x14ac:dyDescent="0.25">
      <c r="A22" s="59"/>
      <c r="B22" s="21" t="s">
        <v>73</v>
      </c>
      <c r="C22" s="80">
        <v>42894</v>
      </c>
      <c r="D22" s="89" t="s">
        <v>71</v>
      </c>
      <c r="E22" s="125">
        <v>18152</v>
      </c>
      <c r="F22" s="60" t="s">
        <v>57</v>
      </c>
      <c r="G22" s="57">
        <v>101</v>
      </c>
    </row>
    <row r="23" spans="1:7" ht="15" customHeight="1" x14ac:dyDescent="0.25">
      <c r="A23" s="59"/>
      <c r="B23" s="21" t="s">
        <v>74</v>
      </c>
      <c r="C23" s="80">
        <v>42894</v>
      </c>
      <c r="D23" s="89" t="s">
        <v>72</v>
      </c>
      <c r="E23" s="125">
        <v>18152</v>
      </c>
      <c r="F23" s="60" t="s">
        <v>57</v>
      </c>
      <c r="G23" s="57">
        <v>101</v>
      </c>
    </row>
    <row r="24" spans="1:7" ht="15" customHeight="1" x14ac:dyDescent="0.25">
      <c r="A24" s="59"/>
      <c r="B24" s="7">
        <v>7</v>
      </c>
      <c r="C24" s="80">
        <v>42894</v>
      </c>
      <c r="D24" s="60" t="s">
        <v>69</v>
      </c>
      <c r="E24" s="125">
        <v>9076</v>
      </c>
      <c r="F24" s="60" t="s">
        <v>63</v>
      </c>
      <c r="G24" s="57">
        <v>101</v>
      </c>
    </row>
    <row r="25" spans="1:7" ht="15" customHeight="1" x14ac:dyDescent="0.25">
      <c r="A25" s="59"/>
      <c r="B25" s="7">
        <v>8</v>
      </c>
      <c r="C25" s="80">
        <v>42894</v>
      </c>
      <c r="D25" s="60" t="s">
        <v>75</v>
      </c>
      <c r="E25" s="125">
        <v>9076</v>
      </c>
      <c r="F25" s="60" t="s">
        <v>63</v>
      </c>
      <c r="G25" s="57">
        <v>101</v>
      </c>
    </row>
    <row r="26" spans="1:7" ht="15" customHeight="1" x14ac:dyDescent="0.25">
      <c r="A26" s="59"/>
      <c r="B26" s="21" t="s">
        <v>78</v>
      </c>
      <c r="C26" s="80">
        <v>42895</v>
      </c>
      <c r="D26" s="60" t="s">
        <v>79</v>
      </c>
      <c r="E26" s="125">
        <v>18152</v>
      </c>
      <c r="F26" s="60" t="s">
        <v>61</v>
      </c>
      <c r="G26" s="57">
        <v>101</v>
      </c>
    </row>
    <row r="27" spans="1:7" ht="15" customHeight="1" x14ac:dyDescent="0.25">
      <c r="A27" s="59"/>
      <c r="B27" s="21" t="s">
        <v>80</v>
      </c>
      <c r="C27" s="80">
        <v>42895</v>
      </c>
      <c r="D27" s="60" t="s">
        <v>81</v>
      </c>
      <c r="E27" s="125">
        <v>18152</v>
      </c>
      <c r="F27" s="60" t="s">
        <v>61</v>
      </c>
      <c r="G27" s="57">
        <v>101</v>
      </c>
    </row>
    <row r="28" spans="1:7" ht="15" customHeight="1" x14ac:dyDescent="0.25">
      <c r="A28" s="62"/>
      <c r="B28" s="18"/>
      <c r="C28" s="81"/>
      <c r="D28" s="64" t="s">
        <v>11</v>
      </c>
      <c r="E28" s="65">
        <f>SUM(E22:E27)</f>
        <v>90760</v>
      </c>
      <c r="F28" s="66"/>
      <c r="G28" s="57"/>
    </row>
    <row r="29" spans="1:7" ht="15" customHeight="1" x14ac:dyDescent="0.25">
      <c r="A29" s="59"/>
      <c r="B29" s="7">
        <v>3</v>
      </c>
      <c r="C29" s="80">
        <v>42936</v>
      </c>
      <c r="D29" s="60" t="s">
        <v>83</v>
      </c>
      <c r="E29" s="61">
        <v>9076</v>
      </c>
      <c r="F29" s="60" t="s">
        <v>59</v>
      </c>
      <c r="G29" s="57" t="s">
        <v>3</v>
      </c>
    </row>
    <row r="30" spans="1:7" ht="15" customHeight="1" x14ac:dyDescent="0.25">
      <c r="A30" s="59"/>
      <c r="B30" s="7">
        <v>3</v>
      </c>
      <c r="C30" s="80">
        <v>42936</v>
      </c>
      <c r="D30" s="60" t="s">
        <v>60</v>
      </c>
      <c r="E30" s="61">
        <v>9076</v>
      </c>
      <c r="F30" s="60" t="s">
        <v>59</v>
      </c>
      <c r="G30" s="57" t="s">
        <v>3</v>
      </c>
    </row>
    <row r="31" spans="1:7" ht="15" customHeight="1" x14ac:dyDescent="0.25">
      <c r="A31" s="59"/>
      <c r="B31" s="7">
        <v>9</v>
      </c>
      <c r="C31" s="80">
        <v>42944</v>
      </c>
      <c r="D31" s="60" t="s">
        <v>85</v>
      </c>
      <c r="E31" s="61">
        <v>9076</v>
      </c>
      <c r="F31" s="60" t="s">
        <v>63</v>
      </c>
      <c r="G31" s="57" t="s">
        <v>3</v>
      </c>
    </row>
    <row r="32" spans="1:7" ht="15" customHeight="1" x14ac:dyDescent="0.25">
      <c r="A32" s="59"/>
      <c r="B32" s="7">
        <v>6</v>
      </c>
      <c r="C32" s="80">
        <v>42943</v>
      </c>
      <c r="D32" s="60" t="s">
        <v>86</v>
      </c>
      <c r="E32" s="61">
        <v>14076</v>
      </c>
      <c r="F32" s="60" t="s">
        <v>59</v>
      </c>
      <c r="G32" s="57" t="s">
        <v>3</v>
      </c>
    </row>
    <row r="33" spans="1:7" ht="15" customHeight="1" x14ac:dyDescent="0.25">
      <c r="A33" s="62"/>
      <c r="B33" s="18"/>
      <c r="C33" s="81"/>
      <c r="D33" s="64" t="s">
        <v>13</v>
      </c>
      <c r="E33" s="65">
        <f>SUM(E29:E32)</f>
        <v>41304</v>
      </c>
      <c r="F33" s="66"/>
      <c r="G33" s="57"/>
    </row>
    <row r="34" spans="1:7" ht="15" customHeight="1" x14ac:dyDescent="0.25">
      <c r="A34" s="59"/>
      <c r="B34" s="7">
        <v>10</v>
      </c>
      <c r="C34" s="80">
        <v>42957</v>
      </c>
      <c r="D34" s="60" t="s">
        <v>64</v>
      </c>
      <c r="E34" s="125">
        <v>18152</v>
      </c>
      <c r="F34" s="60" t="s">
        <v>63</v>
      </c>
      <c r="G34" s="57">
        <v>101</v>
      </c>
    </row>
    <row r="35" spans="1:7" ht="15" customHeight="1" x14ac:dyDescent="0.25">
      <c r="A35" s="62"/>
      <c r="B35" s="18"/>
      <c r="C35" s="81"/>
      <c r="D35" s="64" t="s">
        <v>14</v>
      </c>
      <c r="E35" s="65">
        <f>SUM(E34:E34)</f>
        <v>18152</v>
      </c>
      <c r="F35" s="66"/>
      <c r="G35" s="57"/>
    </row>
    <row r="36" spans="1:7" ht="15" customHeight="1" x14ac:dyDescent="0.25">
      <c r="A36" s="59"/>
      <c r="B36" s="1">
        <v>30000000075</v>
      </c>
      <c r="C36" s="67">
        <v>42984</v>
      </c>
      <c r="D36" s="60" t="s">
        <v>79</v>
      </c>
      <c r="E36" s="125">
        <v>9076</v>
      </c>
      <c r="F36" s="60" t="s">
        <v>61</v>
      </c>
      <c r="G36" s="57">
        <v>101</v>
      </c>
    </row>
    <row r="37" spans="1:7" ht="15" customHeight="1" x14ac:dyDescent="0.25">
      <c r="A37" s="59"/>
      <c r="B37" s="1">
        <v>30000000076</v>
      </c>
      <c r="C37" s="67">
        <v>42984</v>
      </c>
      <c r="D37" s="60" t="s">
        <v>81</v>
      </c>
      <c r="E37" s="125">
        <v>9076</v>
      </c>
      <c r="F37" s="60" t="s">
        <v>61</v>
      </c>
      <c r="G37" s="57">
        <v>101</v>
      </c>
    </row>
    <row r="38" spans="1:7" ht="15" customHeight="1" x14ac:dyDescent="0.25">
      <c r="A38" s="59"/>
      <c r="B38" s="1">
        <v>30000000079</v>
      </c>
      <c r="C38" s="67">
        <v>42992</v>
      </c>
      <c r="D38" s="60" t="s">
        <v>79</v>
      </c>
      <c r="E38" s="125">
        <v>9076</v>
      </c>
      <c r="F38" s="60" t="s">
        <v>61</v>
      </c>
      <c r="G38" s="57">
        <v>101</v>
      </c>
    </row>
    <row r="39" spans="1:7" ht="15" customHeight="1" x14ac:dyDescent="0.25">
      <c r="A39" s="59"/>
      <c r="B39" s="1">
        <v>30000000080</v>
      </c>
      <c r="C39" s="67">
        <v>42992</v>
      </c>
      <c r="D39" s="60" t="s">
        <v>81</v>
      </c>
      <c r="E39" s="125">
        <v>9076</v>
      </c>
      <c r="F39" s="60" t="s">
        <v>61</v>
      </c>
      <c r="G39" s="57">
        <v>101</v>
      </c>
    </row>
    <row r="40" spans="1:7" ht="15" customHeight="1" x14ac:dyDescent="0.25">
      <c r="A40" s="59"/>
      <c r="B40" s="7">
        <v>11</v>
      </c>
      <c r="C40" s="67">
        <v>42993</v>
      </c>
      <c r="D40" s="60" t="s">
        <v>69</v>
      </c>
      <c r="E40" s="125">
        <v>9076</v>
      </c>
      <c r="F40" s="60" t="s">
        <v>63</v>
      </c>
      <c r="G40" s="57">
        <v>101</v>
      </c>
    </row>
    <row r="41" spans="1:7" ht="15" customHeight="1" x14ac:dyDescent="0.25">
      <c r="A41" s="59"/>
      <c r="B41" s="7">
        <v>12</v>
      </c>
      <c r="C41" s="67">
        <v>42993</v>
      </c>
      <c r="D41" s="60" t="s">
        <v>95</v>
      </c>
      <c r="E41" s="125">
        <v>9076</v>
      </c>
      <c r="F41" s="60" t="s">
        <v>63</v>
      </c>
      <c r="G41" s="57">
        <v>101</v>
      </c>
    </row>
    <row r="42" spans="1:7" ht="15" customHeight="1" x14ac:dyDescent="0.25">
      <c r="A42" s="59"/>
      <c r="B42" s="1">
        <v>30000000083</v>
      </c>
      <c r="C42" s="67">
        <v>42993</v>
      </c>
      <c r="D42" s="60" t="s">
        <v>56</v>
      </c>
      <c r="E42" s="61">
        <v>18152</v>
      </c>
      <c r="F42" s="60" t="s">
        <v>57</v>
      </c>
      <c r="G42" t="s">
        <v>96</v>
      </c>
    </row>
    <row r="43" spans="1:7" ht="15" customHeight="1" x14ac:dyDescent="0.25">
      <c r="A43" s="59"/>
      <c r="B43" s="1">
        <v>30000000084</v>
      </c>
      <c r="C43" s="67">
        <v>42993</v>
      </c>
      <c r="D43" s="60" t="s">
        <v>72</v>
      </c>
      <c r="E43" s="61">
        <v>18152</v>
      </c>
      <c r="F43" s="60" t="s">
        <v>57</v>
      </c>
      <c r="G43" t="s">
        <v>96</v>
      </c>
    </row>
    <row r="44" spans="1:7" ht="15" customHeight="1" x14ac:dyDescent="0.25">
      <c r="A44" s="62"/>
      <c r="B44" s="18"/>
      <c r="C44" s="63"/>
      <c r="D44" s="64" t="s">
        <v>15</v>
      </c>
      <c r="E44" s="65">
        <f>SUM(E36:E43)</f>
        <v>90760</v>
      </c>
      <c r="F44" s="66"/>
    </row>
    <row r="45" spans="1:7" ht="15" customHeight="1" x14ac:dyDescent="0.25">
      <c r="A45" s="59"/>
      <c r="B45" s="7">
        <v>13</v>
      </c>
      <c r="C45" s="67">
        <v>43049</v>
      </c>
      <c r="D45" s="60" t="s">
        <v>99</v>
      </c>
      <c r="E45" s="125">
        <v>18152</v>
      </c>
      <c r="F45" s="60" t="s">
        <v>63</v>
      </c>
      <c r="G45" s="57">
        <v>101</v>
      </c>
    </row>
    <row r="46" spans="1:7" ht="15" customHeight="1" x14ac:dyDescent="0.25">
      <c r="A46" s="62"/>
      <c r="B46" s="18"/>
      <c r="C46" s="63"/>
      <c r="D46" s="64" t="s">
        <v>17</v>
      </c>
      <c r="E46" s="65">
        <f>SUM(E45)</f>
        <v>18152</v>
      </c>
      <c r="F46" s="66"/>
      <c r="G46" s="57"/>
    </row>
    <row r="47" spans="1:7" ht="15" customHeight="1" x14ac:dyDescent="0.25">
      <c r="A47" s="59"/>
      <c r="B47" s="1">
        <v>30000000100</v>
      </c>
      <c r="C47" s="67">
        <v>43076</v>
      </c>
      <c r="D47" s="60" t="s">
        <v>79</v>
      </c>
      <c r="E47" s="125">
        <v>9076</v>
      </c>
      <c r="F47" s="60" t="s">
        <v>61</v>
      </c>
      <c r="G47" s="57">
        <v>101</v>
      </c>
    </row>
    <row r="48" spans="1:7" ht="15" customHeight="1" x14ac:dyDescent="0.25">
      <c r="A48" s="59"/>
      <c r="B48" s="1">
        <v>30000000101</v>
      </c>
      <c r="C48" s="67">
        <v>43076</v>
      </c>
      <c r="D48" s="60" t="s">
        <v>101</v>
      </c>
      <c r="E48" s="125">
        <v>9076</v>
      </c>
      <c r="F48" s="60" t="s">
        <v>61</v>
      </c>
      <c r="G48" s="57">
        <v>101</v>
      </c>
    </row>
    <row r="49" spans="1:7" ht="15" customHeight="1" x14ac:dyDescent="0.25">
      <c r="A49" s="59"/>
      <c r="B49" s="7">
        <v>14</v>
      </c>
      <c r="C49" s="67">
        <v>43081</v>
      </c>
      <c r="D49" s="60" t="s">
        <v>102</v>
      </c>
      <c r="E49" s="125">
        <v>9076</v>
      </c>
      <c r="F49" s="60" t="s">
        <v>63</v>
      </c>
      <c r="G49" s="57">
        <v>101</v>
      </c>
    </row>
    <row r="50" spans="1:7" ht="15" customHeight="1" x14ac:dyDescent="0.25">
      <c r="A50" s="59"/>
      <c r="B50" s="7">
        <v>15</v>
      </c>
      <c r="C50" s="67">
        <v>43081</v>
      </c>
      <c r="D50" s="60" t="s">
        <v>69</v>
      </c>
      <c r="E50" s="125">
        <v>9076</v>
      </c>
      <c r="F50" s="60" t="s">
        <v>63</v>
      </c>
      <c r="G50" s="57">
        <v>101</v>
      </c>
    </row>
    <row r="51" spans="1:7" ht="15" customHeight="1" x14ac:dyDescent="0.25">
      <c r="A51" s="59"/>
      <c r="B51" s="1">
        <v>30000000110</v>
      </c>
      <c r="C51" s="100">
        <v>43097</v>
      </c>
      <c r="D51" s="68" t="s">
        <v>56</v>
      </c>
      <c r="E51" s="61">
        <v>18152</v>
      </c>
      <c r="F51" s="60" t="s">
        <v>57</v>
      </c>
      <c r="G51" t="s">
        <v>3</v>
      </c>
    </row>
    <row r="52" spans="1:7" ht="15" customHeight="1" x14ac:dyDescent="0.25">
      <c r="A52" s="59"/>
      <c r="B52" s="1">
        <v>30000000111</v>
      </c>
      <c r="C52" s="67">
        <v>43097</v>
      </c>
      <c r="D52" s="60" t="s">
        <v>72</v>
      </c>
      <c r="E52" s="61">
        <v>18152</v>
      </c>
      <c r="F52" s="60" t="s">
        <v>57</v>
      </c>
      <c r="G52" t="s">
        <v>3</v>
      </c>
    </row>
    <row r="53" spans="1:7" ht="15" customHeight="1" x14ac:dyDescent="0.25">
      <c r="A53" s="59"/>
      <c r="B53" s="1">
        <v>30000000108</v>
      </c>
      <c r="C53" s="67">
        <v>43091</v>
      </c>
      <c r="D53" s="60" t="s">
        <v>103</v>
      </c>
      <c r="E53" s="61">
        <v>19614</v>
      </c>
      <c r="F53" s="60" t="s">
        <v>59</v>
      </c>
      <c r="G53" t="s">
        <v>3</v>
      </c>
    </row>
    <row r="54" spans="1:7" ht="14.25" customHeight="1" x14ac:dyDescent="0.25">
      <c r="A54" s="18"/>
      <c r="B54" s="18"/>
      <c r="C54" s="63"/>
      <c r="D54" s="64" t="s">
        <v>36</v>
      </c>
      <c r="E54" s="65">
        <f>SUM(E47:E53)</f>
        <v>92222</v>
      </c>
      <c r="F54" s="66"/>
    </row>
    <row r="55" spans="1:7" ht="11.25" customHeight="1" x14ac:dyDescent="0.25">
      <c r="A55" s="1"/>
      <c r="B55" s="1"/>
      <c r="C55" s="68"/>
      <c r="D55" s="68"/>
      <c r="E55" s="68"/>
      <c r="F55" s="68"/>
    </row>
    <row r="56" spans="1:7" ht="14.25" customHeight="1" x14ac:dyDescent="0.25">
      <c r="A56" s="69"/>
      <c r="B56" s="69"/>
      <c r="C56" s="69"/>
      <c r="D56" s="70" t="s">
        <v>37</v>
      </c>
      <c r="E56" s="71">
        <f>E7+E13+E18+E21+E28+E33+E35+E44+E46+E54</f>
        <v>546484</v>
      </c>
      <c r="F56" s="69"/>
    </row>
    <row r="60" spans="1:7" ht="13.5" customHeight="1" x14ac:dyDescent="0.25">
      <c r="E60" s="136">
        <f>E7+E9+E10+E12+E15+E16+E17+E19+E20+E33+E42+E43+E51+E52+E53</f>
        <v>274204</v>
      </c>
      <c r="F60" s="137"/>
    </row>
    <row r="61" spans="1:7" ht="15" customHeight="1" x14ac:dyDescent="0.25">
      <c r="E61" s="136">
        <f>E8+E11+E14+E22+E23+E24+E25+E26+E27+E34+E36+E37+E38+E39+E40+E41+E45+E47+E48+E49+E50</f>
        <v>272280</v>
      </c>
      <c r="F61" s="137">
        <v>101</v>
      </c>
    </row>
    <row r="62" spans="1:7" ht="17.25" customHeight="1" x14ac:dyDescent="0.25">
      <c r="E62" s="138">
        <f>SUM(E60:E61)</f>
        <v>546484</v>
      </c>
      <c r="F62" s="137"/>
    </row>
  </sheetData>
  <pageMargins left="0.70866141732283472" right="0.31496062992125984" top="0.74803149606299213" bottom="0.74803149606299213" header="0.31496062992125984" footer="0.31496062992125984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ИТС по МТ на 2020</vt:lpstr>
      <vt:lpstr>Расшифровка Друг.затрат</vt:lpstr>
      <vt:lpstr>Запчасти</vt:lpstr>
      <vt:lpstr>Техосмотр авто обслед.к</vt:lpstr>
      <vt:lpstr>Командиров. </vt:lpstr>
      <vt:lpstr>6.1 Командиров. - по участ.</vt:lpstr>
      <vt:lpstr>'6.1 Командиров. - по участ.'!Область_печати</vt:lpstr>
      <vt:lpstr>Запчасти!Область_печати</vt:lpstr>
      <vt:lpstr>'ИТС по МТ на 2020'!Область_печати</vt:lpstr>
      <vt:lpstr>'Командиров.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2020-07-27T11:54:14Z</cp:lastPrinted>
  <dcterms:created xsi:type="dcterms:W3CDTF">2016-12-09T08:14:13Z</dcterms:created>
  <dcterms:modified xsi:type="dcterms:W3CDTF">2020-07-27T11:54:54Z</dcterms:modified>
</cp:coreProperties>
</file>