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208" windowWidth="15312" windowHeight="4116"/>
  </bookViews>
  <sheets>
    <sheet name="факт 2018г от 24.04.19г" sheetId="85" r:id="rId1"/>
  </sheets>
  <calcPr calcId="145621" refMode="R1C1"/>
</workbook>
</file>

<file path=xl/calcChain.xml><?xml version="1.0" encoding="utf-8"?>
<calcChain xmlns="http://schemas.openxmlformats.org/spreadsheetml/2006/main">
  <c r="E29" i="85" l="1"/>
  <c r="F29" i="85"/>
  <c r="E47" i="85"/>
  <c r="F47" i="85" s="1"/>
  <c r="E46" i="85"/>
  <c r="E42" i="85"/>
  <c r="E41" i="85"/>
  <c r="F41" i="85" s="1"/>
  <c r="E40" i="85"/>
  <c r="F40" i="85" s="1"/>
  <c r="E39" i="85"/>
  <c r="F38" i="85"/>
  <c r="E37" i="85"/>
  <c r="F37" i="85" s="1"/>
  <c r="D35" i="85"/>
  <c r="D34" i="85" s="1"/>
  <c r="E33" i="85"/>
  <c r="F30" i="85"/>
  <c r="F28" i="85"/>
  <c r="E28" i="85"/>
  <c r="D26" i="85"/>
  <c r="F25" i="85"/>
  <c r="F24" i="85"/>
  <c r="F23" i="85"/>
  <c r="F22" i="85"/>
  <c r="F21" i="85"/>
  <c r="E19" i="85"/>
  <c r="D19" i="85"/>
  <c r="E18" i="85"/>
  <c r="F18" i="85" s="1"/>
  <c r="F17" i="85"/>
  <c r="F16" i="85"/>
  <c r="E16" i="85"/>
  <c r="E15" i="85"/>
  <c r="E13" i="85" s="1"/>
  <c r="D13" i="85"/>
  <c r="D12" i="85" s="1"/>
  <c r="F19" i="85" l="1"/>
  <c r="E35" i="85"/>
  <c r="E34" i="85" s="1"/>
  <c r="F34" i="85" s="1"/>
  <c r="F15" i="85"/>
  <c r="E26" i="85"/>
  <c r="F26" i="85" s="1"/>
  <c r="F13" i="85"/>
  <c r="F35" i="85"/>
  <c r="D44" i="85"/>
  <c r="F39" i="85"/>
  <c r="E12" i="85" l="1"/>
  <c r="F12" i="85" s="1"/>
  <c r="D46" i="85"/>
  <c r="F46" i="85" s="1"/>
  <c r="D48" i="85"/>
  <c r="E44" i="85" l="1"/>
  <c r="F44" i="85" s="1"/>
  <c r="E45" i="85"/>
</calcChain>
</file>

<file path=xl/sharedStrings.xml><?xml version="1.0" encoding="utf-8"?>
<sst xmlns="http://schemas.openxmlformats.org/spreadsheetml/2006/main" count="153" uniqueCount="110">
  <si>
    <t>Материальные затраты, всего</t>
  </si>
  <si>
    <t>1.1</t>
  </si>
  <si>
    <t>Раисова Б.Б.</t>
  </si>
  <si>
    <t>2.1</t>
  </si>
  <si>
    <t>2.2</t>
  </si>
  <si>
    <t>4.1</t>
  </si>
  <si>
    <t>ГСМ</t>
  </si>
  <si>
    <t>сырье и материалы</t>
  </si>
  <si>
    <t>Директор</t>
  </si>
  <si>
    <t>Кожанов Ж.О.</t>
  </si>
  <si>
    <t>и тарифообразованию</t>
  </si>
  <si>
    <t xml:space="preserve">  </t>
  </si>
  <si>
    <t xml:space="preserve">№ п/п </t>
  </si>
  <si>
    <t xml:space="preserve">Наименование показателей* </t>
  </si>
  <si>
    <t xml:space="preserve">Единица измерения </t>
  </si>
  <si>
    <t xml:space="preserve">I </t>
  </si>
  <si>
    <t xml:space="preserve">Затраты на производство и предоставление услуг, всего </t>
  </si>
  <si>
    <t xml:space="preserve">тыс. тенге </t>
  </si>
  <si>
    <t xml:space="preserve">-//- </t>
  </si>
  <si>
    <t xml:space="preserve">в том числе: </t>
  </si>
  <si>
    <t xml:space="preserve">запасные части </t>
  </si>
  <si>
    <t xml:space="preserve">Затраты на оплату труда, всего </t>
  </si>
  <si>
    <t xml:space="preserve">заработная плата </t>
  </si>
  <si>
    <t xml:space="preserve">социальный налог </t>
  </si>
  <si>
    <t xml:space="preserve">Амортизация </t>
  </si>
  <si>
    <t xml:space="preserve">Прочие затраты, всего </t>
  </si>
  <si>
    <t xml:space="preserve">охрана труда и техника безопасности </t>
  </si>
  <si>
    <t xml:space="preserve">II </t>
  </si>
  <si>
    <t xml:space="preserve">Расходы периода, всего </t>
  </si>
  <si>
    <t xml:space="preserve">Общие и административные, всего </t>
  </si>
  <si>
    <t xml:space="preserve">командировочные расходы </t>
  </si>
  <si>
    <t xml:space="preserve">налоги </t>
  </si>
  <si>
    <t xml:space="preserve">плата за пользование водными ресурсами поверхностных источников </t>
  </si>
  <si>
    <t xml:space="preserve">III </t>
  </si>
  <si>
    <t xml:space="preserve">Всего затрат </t>
  </si>
  <si>
    <t xml:space="preserve">IV </t>
  </si>
  <si>
    <t xml:space="preserve">V </t>
  </si>
  <si>
    <t xml:space="preserve">Всего доходов </t>
  </si>
  <si>
    <t xml:space="preserve">Объемы оказываемых услуг </t>
  </si>
  <si>
    <t xml:space="preserve">VII </t>
  </si>
  <si>
    <t xml:space="preserve">Тариф (без НДС) </t>
  </si>
  <si>
    <t>медосмотр</t>
  </si>
  <si>
    <t>санитарно-гигиенические и бактериологические исследования</t>
  </si>
  <si>
    <t>2.3</t>
  </si>
  <si>
    <t>мед.страхование</t>
  </si>
  <si>
    <t xml:space="preserve">обязательное страхование </t>
  </si>
  <si>
    <t xml:space="preserve">электроэнергия </t>
  </si>
  <si>
    <t>1.2</t>
  </si>
  <si>
    <t>1.3</t>
  </si>
  <si>
    <t>1.4</t>
  </si>
  <si>
    <t>Наименование СЕМ:  Павлодарский филиал РГП на ПХВ "Казводхоз" КВР МСХ РК</t>
  </si>
  <si>
    <t>5.1</t>
  </si>
  <si>
    <t>5.2</t>
  </si>
  <si>
    <t>5.4</t>
  </si>
  <si>
    <t>      М.П.</t>
  </si>
  <si>
    <t>5.3</t>
  </si>
  <si>
    <t>Участок:  Беловодский групповой водопровод</t>
  </si>
  <si>
    <t>к Правилам упрощенного государственного   </t>
  </si>
  <si>
    <t>регулирования деятельности субъектов</t>
  </si>
  <si>
    <t>естественных монополий малой мощности</t>
  </si>
  <si>
    <t>от 29 декабря 2014 года № 176</t>
  </si>
  <si>
    <t>4.2</t>
  </si>
  <si>
    <t>4.3</t>
  </si>
  <si>
    <t>4.5</t>
  </si>
  <si>
    <t>5.5</t>
  </si>
  <si>
    <t>5.6</t>
  </si>
  <si>
    <t>публикации в СМИ</t>
  </si>
  <si>
    <r>
      <t xml:space="preserve">тыс. 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</si>
  <si>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тенге/м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</si>
  <si>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t>2.4</t>
  </si>
  <si>
    <t>социальные отчисления</t>
  </si>
  <si>
    <t>4.6</t>
  </si>
  <si>
    <t>4.7</t>
  </si>
  <si>
    <t>Приложение 1          </t>
  </si>
  <si>
    <t>Отчет об исполнении тарифной сметы на услуги по подаче воды по  магистральным трубопроводам  за 2018 год</t>
  </si>
  <si>
    <t>Принято в действующей тарифной смете</t>
  </si>
  <si>
    <t>Фактически сложившиеся показатели тарифной сметы</t>
  </si>
  <si>
    <t>Отклонение в %</t>
  </si>
  <si>
    <t>Причины</t>
  </si>
  <si>
    <t>работы по изготовлению стендов</t>
  </si>
  <si>
    <t>услуги по договорам ГПХ</t>
  </si>
  <si>
    <t>5.7</t>
  </si>
  <si>
    <t>нотариальные услуги</t>
  </si>
  <si>
    <t xml:space="preserve">VI </t>
  </si>
  <si>
    <t xml:space="preserve">Прибыль/убыток </t>
  </si>
  <si>
    <t>Дополнительные расходы по командировкам на БГВ</t>
  </si>
  <si>
    <t>Дополнительные расходы по налогу на имущество на БГВ</t>
  </si>
  <si>
    <t>Увеличение в связи с фактически сложившимися дополнительными расходами</t>
  </si>
  <si>
    <t>Увеличение в связи с фактически сложившимися дополнительными затратами</t>
  </si>
  <si>
    <t>Согласно фактических затрат по заработной плате</t>
  </si>
  <si>
    <t>В связи с уменьшением объемов подачи воды, не дополучен доход</t>
  </si>
  <si>
    <t>Убыток в связи с уменьшением объемов подачи воды и недополучения доходов</t>
  </si>
  <si>
    <t>В связи с уменьшением объемов воды и недополучения доходов, неисполнение  по статьям затрат</t>
  </si>
  <si>
    <t>Дополнительные расходы  на подачу публикаций в СМИ нового тарифа</t>
  </si>
  <si>
    <t>Дополнительные расходы  на услуги нотариуса по оформлению правоустанавливающих документов</t>
  </si>
  <si>
    <t>разработка проекта нормативов предельно-допустимых сбросов для прудоиспарителя</t>
  </si>
  <si>
    <t>Фактическое  потребление электроэнергии за 2018г</t>
  </si>
  <si>
    <t>Фактический объем поданной воды с апреля по декабрь 2018г.</t>
  </si>
  <si>
    <t>Дополнительные расходы на изготовление стендов</t>
  </si>
  <si>
    <t>Дополнительные расходы на разработку проекта нормативов сброса воды в прудоиспаритель БГВ</t>
  </si>
  <si>
    <t>Дополнительные расходы по договорам ГПХ рабюотников БГВ</t>
  </si>
  <si>
    <t>В связи с недополучением доходов, уменьшение сумм по статьям затрат</t>
  </si>
  <si>
    <t>Главный бухгалтер</t>
  </si>
  <si>
    <t>Мерканов А.К.</t>
  </si>
  <si>
    <t>Превышение за счет затрат на санитарные услуги</t>
  </si>
  <si>
    <t>Медосмотр пройден работниками за счет собственных средств до утверждения ТС</t>
  </si>
  <si>
    <t>Фактические расходы за 2-4 кв. 2018г. уменьшение в связи со снижением объемов подачи воды</t>
  </si>
  <si>
    <t>Фактическая амортизация с апреля по декабрь 2018 года.</t>
  </si>
  <si>
    <t xml:space="preserve">услуги связи </t>
  </si>
  <si>
    <t>Главный специалист по планированию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</si>
</sst>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  <font>
      <b/>
      <sz val="11"/>
      <color rgb="FF2B2B2B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9" fillId="0" borderId="0"/>
    <xf numFmtId="0" fontId="10" fillId="0" borderId="0"/>
    <xf numFmtId="43" fontId="1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3" fillId="2" borderId="0" xfId="0" applyFont="1" applyFill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Alignment="1"/>
    <xf numFmtId="49" fontId="12" fillId="0" borderId="0" xfId="0" applyNumberFormat="1" applyFont="1" applyBorder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right" vertical="center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4" fillId="2" borderId="1" xfId="8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0" xfId="0" applyNumberFormat="1" applyFont="1" applyFill="1"/>
    <xf numFmtId="165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/>
    <xf numFmtId="0" fontId="2" fillId="0" borderId="1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2 2 2 3" xfId="4"/>
    <cellStyle name="Обычный 2 2 5" xfId="3"/>
    <cellStyle name="Обычный 2 7" xfId="1"/>
    <cellStyle name="Обычный 3" xfId="7"/>
    <cellStyle name="Обычный 32" xfId="5"/>
    <cellStyle name="Процентный 2 3" xfId="2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6"/>
  <sheetViews>
    <sheetView tabSelected="1" topLeftCell="A37" workbookViewId="0">
      <selection activeCell="B32" sqref="B32"/>
    </sheetView>
  </sheetViews>
  <sheetFormatPr defaultColWidth="9.109375" defaultRowHeight="15.6"/>
  <cols>
    <col min="1" max="1" width="6.77734375" style="2" customWidth="1"/>
    <col min="2" max="2" width="53.6640625" style="2" customWidth="1"/>
    <col min="3" max="3" width="10.44140625" style="2" customWidth="1"/>
    <col min="4" max="4" width="13.5546875" style="2" customWidth="1"/>
    <col min="5" max="5" width="13.109375" style="5" customWidth="1"/>
    <col min="6" max="6" width="11" style="2" customWidth="1"/>
    <col min="7" max="7" width="60.44140625" style="2" customWidth="1"/>
    <col min="8" max="8" width="9.88671875" style="2" customWidth="1"/>
    <col min="9" max="11" width="8.6640625" style="2" customWidth="1"/>
    <col min="12" max="16384" width="9.109375" style="2"/>
  </cols>
  <sheetData>
    <row r="1" spans="1:13" ht="13.5" customHeight="1">
      <c r="A1" s="6"/>
      <c r="B1" s="1"/>
      <c r="C1" s="7"/>
      <c r="D1" s="1"/>
      <c r="E1" s="3"/>
      <c r="F1" s="1"/>
      <c r="G1" s="31" t="s">
        <v>73</v>
      </c>
      <c r="H1" s="1"/>
      <c r="I1" s="1"/>
    </row>
    <row r="2" spans="1:13" ht="14.25" customHeight="1">
      <c r="A2" s="6"/>
      <c r="B2" s="1"/>
      <c r="C2" s="7"/>
      <c r="D2" s="1"/>
      <c r="E2" s="3"/>
      <c r="F2" s="1"/>
      <c r="G2" s="31" t="s">
        <v>57</v>
      </c>
      <c r="H2" s="1"/>
      <c r="I2" s="8"/>
    </row>
    <row r="3" spans="1:13" ht="14.25" customHeight="1">
      <c r="A3" s="6"/>
      <c r="B3" s="1"/>
      <c r="C3" s="7"/>
      <c r="D3" s="1"/>
      <c r="E3" s="3"/>
      <c r="F3" s="1"/>
      <c r="G3" s="31" t="s">
        <v>58</v>
      </c>
      <c r="H3" s="1"/>
      <c r="I3" s="8"/>
    </row>
    <row r="4" spans="1:13" ht="12.75" customHeight="1">
      <c r="A4" s="6"/>
      <c r="B4" s="1"/>
      <c r="C4" s="7"/>
      <c r="D4" s="1"/>
      <c r="E4" s="3"/>
      <c r="F4" s="1"/>
      <c r="G4" s="31" t="s">
        <v>59</v>
      </c>
      <c r="H4" s="1"/>
      <c r="I4" s="1"/>
    </row>
    <row r="5" spans="1:13" ht="13.5" customHeight="1">
      <c r="A5" s="9" t="s">
        <v>11</v>
      </c>
      <c r="B5" s="1"/>
      <c r="C5" s="7"/>
      <c r="D5" s="1"/>
      <c r="E5" s="3"/>
      <c r="F5" s="1"/>
      <c r="G5" s="10" t="s">
        <v>60</v>
      </c>
      <c r="H5" s="1"/>
      <c r="I5" s="1"/>
    </row>
    <row r="6" spans="1:13" ht="13.5" customHeight="1">
      <c r="A6" s="9"/>
      <c r="B6" s="1"/>
      <c r="C6" s="7"/>
      <c r="D6" s="10"/>
      <c r="E6" s="3"/>
      <c r="F6" s="1"/>
      <c r="G6" s="1"/>
      <c r="H6" s="1"/>
      <c r="I6" s="1"/>
    </row>
    <row r="7" spans="1:13" ht="13.5" customHeight="1">
      <c r="A7" s="40" t="s">
        <v>50</v>
      </c>
      <c r="B7" s="41"/>
      <c r="C7" s="41"/>
      <c r="D7" s="41"/>
      <c r="E7" s="41"/>
      <c r="F7" s="41"/>
      <c r="G7" s="1"/>
      <c r="H7" s="1"/>
      <c r="I7" s="1"/>
    </row>
    <row r="8" spans="1:13" ht="18" customHeight="1">
      <c r="A8" s="11" t="s">
        <v>56</v>
      </c>
      <c r="B8" s="1"/>
      <c r="C8" s="7"/>
      <c r="D8" s="7"/>
      <c r="E8" s="3"/>
      <c r="F8" s="1"/>
      <c r="G8" s="1"/>
      <c r="H8" s="1"/>
      <c r="I8" s="1"/>
    </row>
    <row r="9" spans="1:13" ht="20.399999999999999" customHeight="1">
      <c r="A9" s="42" t="s">
        <v>74</v>
      </c>
      <c r="B9" s="43"/>
      <c r="C9" s="43"/>
      <c r="D9" s="43"/>
      <c r="E9" s="44"/>
      <c r="F9" s="44"/>
      <c r="G9" s="45"/>
      <c r="H9" s="1"/>
      <c r="I9" s="1"/>
    </row>
    <row r="10" spans="1:13" ht="69.599999999999994" customHeight="1">
      <c r="A10" s="39" t="s">
        <v>12</v>
      </c>
      <c r="B10" s="12" t="s">
        <v>13</v>
      </c>
      <c r="C10" s="12" t="s">
        <v>14</v>
      </c>
      <c r="D10" s="12" t="s">
        <v>75</v>
      </c>
      <c r="E10" s="33" t="s">
        <v>76</v>
      </c>
      <c r="F10" s="12" t="s">
        <v>77</v>
      </c>
      <c r="G10" s="12" t="s">
        <v>78</v>
      </c>
      <c r="H10" s="1"/>
      <c r="I10" s="1"/>
    </row>
    <row r="11" spans="1:13" s="4" customFormat="1" ht="16.95" customHeight="1">
      <c r="A11" s="39">
        <v>1</v>
      </c>
      <c r="B11" s="12">
        <v>2</v>
      </c>
      <c r="C11" s="12">
        <v>3</v>
      </c>
      <c r="D11" s="12">
        <v>4</v>
      </c>
      <c r="E11" s="20">
        <v>5</v>
      </c>
      <c r="F11" s="12">
        <v>6</v>
      </c>
      <c r="G11" s="16"/>
      <c r="H11" s="1"/>
      <c r="I11" s="1"/>
      <c r="J11" s="2"/>
      <c r="K11" s="2"/>
      <c r="L11" s="2"/>
      <c r="M11" s="2"/>
    </row>
    <row r="12" spans="1:13" s="4" customFormat="1" ht="24" customHeight="1">
      <c r="A12" s="39" t="s">
        <v>15</v>
      </c>
      <c r="B12" s="13" t="s">
        <v>16</v>
      </c>
      <c r="C12" s="14" t="s">
        <v>17</v>
      </c>
      <c r="D12" s="15">
        <f>D13+D19+D25+D26</f>
        <v>160580.22999999998</v>
      </c>
      <c r="E12" s="26">
        <f>E13+E19+E25+E26</f>
        <v>106774.91704999999</v>
      </c>
      <c r="F12" s="34">
        <f t="shared" ref="F12:F47" si="0">(E12/D12*100)-100</f>
        <v>-33.506810240588152</v>
      </c>
      <c r="G12" s="16" t="s">
        <v>101</v>
      </c>
      <c r="H12" s="1"/>
      <c r="I12" s="1"/>
      <c r="J12" s="2"/>
      <c r="K12" s="2"/>
      <c r="L12" s="2"/>
      <c r="M12" s="2"/>
    </row>
    <row r="13" spans="1:13" s="4" customFormat="1" ht="28.2" customHeight="1">
      <c r="A13" s="46">
        <v>1</v>
      </c>
      <c r="B13" s="16" t="s">
        <v>0</v>
      </c>
      <c r="C13" s="12" t="s">
        <v>18</v>
      </c>
      <c r="D13" s="17">
        <f t="shared" ref="D13" si="1">SUM(D15:D18)</f>
        <v>22267.52</v>
      </c>
      <c r="E13" s="21">
        <f>SUM(E15:E18)</f>
        <v>16732.710049999998</v>
      </c>
      <c r="F13" s="34">
        <f t="shared" si="0"/>
        <v>-24.855978348733956</v>
      </c>
      <c r="G13" s="16" t="s">
        <v>101</v>
      </c>
      <c r="H13" s="1"/>
      <c r="I13" s="1"/>
      <c r="J13" s="2"/>
      <c r="K13" s="2"/>
      <c r="L13" s="2"/>
      <c r="M13" s="2"/>
    </row>
    <row r="14" spans="1:13" ht="14.4" customHeight="1">
      <c r="A14" s="46"/>
      <c r="B14" s="16" t="s">
        <v>19</v>
      </c>
      <c r="C14" s="12"/>
      <c r="D14" s="17"/>
      <c r="E14" s="21"/>
      <c r="F14" s="34"/>
      <c r="G14" s="12"/>
      <c r="H14" s="1"/>
      <c r="I14" s="1"/>
    </row>
    <row r="15" spans="1:13" ht="27" customHeight="1">
      <c r="A15" s="39" t="s">
        <v>1</v>
      </c>
      <c r="B15" s="16" t="s">
        <v>7</v>
      </c>
      <c r="C15" s="12" t="s">
        <v>18</v>
      </c>
      <c r="D15" s="17">
        <v>7473.42</v>
      </c>
      <c r="E15" s="21">
        <f>7.32+2.973+5.322+2.621+6.24+4.5+15+42+50+15+30+12+0.6+2.509+6.4+7.95+2.5+1.1+196.95+42.475+38.866+407.143+101.786+101.786+101.786+61.071+223.214+68.911+57.455</f>
        <v>1615.4779999999998</v>
      </c>
      <c r="F15" s="34">
        <f t="shared" si="0"/>
        <v>-78.383685113375137</v>
      </c>
      <c r="G15" s="16" t="s">
        <v>101</v>
      </c>
      <c r="H15" s="1"/>
      <c r="I15" s="1"/>
    </row>
    <row r="16" spans="1:13" ht="27" customHeight="1">
      <c r="A16" s="18" t="s">
        <v>47</v>
      </c>
      <c r="B16" s="19" t="s">
        <v>20</v>
      </c>
      <c r="C16" s="20" t="s">
        <v>18</v>
      </c>
      <c r="D16" s="21">
        <v>1171.5</v>
      </c>
      <c r="E16" s="21">
        <f>3+10+80+55.068+75+37+26+331.89</f>
        <v>617.95799999999997</v>
      </c>
      <c r="F16" s="34">
        <f t="shared" si="0"/>
        <v>-47.250704225352116</v>
      </c>
      <c r="G16" s="16" t="s">
        <v>101</v>
      </c>
      <c r="H16" s="3"/>
      <c r="I16" s="3"/>
    </row>
    <row r="17" spans="1:9" ht="27" customHeight="1">
      <c r="A17" s="18" t="s">
        <v>48</v>
      </c>
      <c r="B17" s="19" t="s">
        <v>6</v>
      </c>
      <c r="C17" s="20" t="s">
        <v>18</v>
      </c>
      <c r="D17" s="21">
        <v>3839.4</v>
      </c>
      <c r="E17" s="21">
        <v>2330.29</v>
      </c>
      <c r="F17" s="34">
        <f t="shared" si="0"/>
        <v>-39.305881127259468</v>
      </c>
      <c r="G17" s="16" t="s">
        <v>101</v>
      </c>
      <c r="H17" s="3"/>
      <c r="I17" s="3"/>
    </row>
    <row r="18" spans="1:9" ht="18.600000000000001" customHeight="1">
      <c r="A18" s="18" t="s">
        <v>49</v>
      </c>
      <c r="B18" s="19" t="s">
        <v>46</v>
      </c>
      <c r="C18" s="20" t="s">
        <v>18</v>
      </c>
      <c r="D18" s="21">
        <v>9783.2000000000007</v>
      </c>
      <c r="E18" s="21">
        <f>(317382.67+367727.01+2526324.7+2538827.79+2586188.32+1262966.52+585406.02+569869.8+231636.6+211877.82+328235.2+642541.6)/1000</f>
        <v>12168.984049999999</v>
      </c>
      <c r="F18" s="34">
        <f t="shared" si="0"/>
        <v>24.386540702428633</v>
      </c>
      <c r="G18" s="32" t="s">
        <v>96</v>
      </c>
      <c r="H18" s="3"/>
      <c r="I18" s="3"/>
    </row>
    <row r="19" spans="1:9" ht="25.2" customHeight="1">
      <c r="A19" s="18">
        <v>2</v>
      </c>
      <c r="B19" s="19" t="s">
        <v>21</v>
      </c>
      <c r="C19" s="20" t="s">
        <v>18</v>
      </c>
      <c r="D19" s="21">
        <f>SUM(D21:D24)</f>
        <v>24230.39</v>
      </c>
      <c r="E19" s="21">
        <f>SUM(E21:E24)</f>
        <v>14742.739</v>
      </c>
      <c r="F19" s="34">
        <f t="shared" si="0"/>
        <v>-39.155997901808433</v>
      </c>
      <c r="G19" s="16" t="s">
        <v>101</v>
      </c>
      <c r="H19" s="3"/>
      <c r="I19" s="3"/>
    </row>
    <row r="20" spans="1:9" ht="13.8" customHeight="1">
      <c r="A20" s="18"/>
      <c r="B20" s="19" t="s">
        <v>19</v>
      </c>
      <c r="C20" s="20"/>
      <c r="D20" s="21"/>
      <c r="E20" s="21"/>
      <c r="F20" s="34"/>
      <c r="G20" s="19"/>
      <c r="H20" s="3"/>
      <c r="I20" s="3"/>
    </row>
    <row r="21" spans="1:9" ht="26.4" customHeight="1">
      <c r="A21" s="18" t="s">
        <v>3</v>
      </c>
      <c r="B21" s="19" t="s">
        <v>22</v>
      </c>
      <c r="C21" s="20" t="s">
        <v>18</v>
      </c>
      <c r="D21" s="21">
        <v>21750.799999999999</v>
      </c>
      <c r="E21" s="21">
        <v>13396.388000000001</v>
      </c>
      <c r="F21" s="34">
        <f t="shared" si="0"/>
        <v>-38.409676885447887</v>
      </c>
      <c r="G21" s="16" t="s">
        <v>101</v>
      </c>
      <c r="H21" s="3"/>
      <c r="I21" s="3"/>
    </row>
    <row r="22" spans="1:9" ht="26.4" customHeight="1">
      <c r="A22" s="18" t="s">
        <v>4</v>
      </c>
      <c r="B22" s="19" t="s">
        <v>23</v>
      </c>
      <c r="C22" s="20" t="s">
        <v>18</v>
      </c>
      <c r="D22" s="21">
        <v>1174.54</v>
      </c>
      <c r="E22" s="21">
        <v>724.36400000000003</v>
      </c>
      <c r="F22" s="34">
        <f t="shared" si="0"/>
        <v>-38.32785601171522</v>
      </c>
      <c r="G22" s="16" t="s">
        <v>101</v>
      </c>
      <c r="H22" s="3"/>
      <c r="I22" s="3"/>
    </row>
    <row r="23" spans="1:9" ht="26.4" customHeight="1">
      <c r="A23" s="18" t="s">
        <v>43</v>
      </c>
      <c r="B23" s="19" t="s">
        <v>70</v>
      </c>
      <c r="C23" s="20" t="s">
        <v>18</v>
      </c>
      <c r="D23" s="21">
        <v>978.79</v>
      </c>
      <c r="E23" s="21">
        <v>421.02699999999999</v>
      </c>
      <c r="F23" s="34">
        <f t="shared" si="0"/>
        <v>-56.984950806608161</v>
      </c>
      <c r="G23" s="16" t="s">
        <v>101</v>
      </c>
      <c r="H23" s="3"/>
      <c r="I23" s="3"/>
    </row>
    <row r="24" spans="1:9" ht="26.4" customHeight="1">
      <c r="A24" s="18" t="s">
        <v>69</v>
      </c>
      <c r="B24" s="19" t="s">
        <v>44</v>
      </c>
      <c r="C24" s="20" t="s">
        <v>18</v>
      </c>
      <c r="D24" s="21">
        <v>326.26</v>
      </c>
      <c r="E24" s="21">
        <v>200.96</v>
      </c>
      <c r="F24" s="34">
        <f t="shared" si="0"/>
        <v>-38.404953104885678</v>
      </c>
      <c r="G24" s="16" t="s">
        <v>101</v>
      </c>
      <c r="H24" s="3"/>
      <c r="I24" s="3"/>
    </row>
    <row r="25" spans="1:9" ht="17.399999999999999" customHeight="1">
      <c r="A25" s="18">
        <v>3</v>
      </c>
      <c r="B25" s="19" t="s">
        <v>24</v>
      </c>
      <c r="C25" s="20" t="s">
        <v>18</v>
      </c>
      <c r="D25" s="21">
        <v>112979.51</v>
      </c>
      <c r="E25" s="21">
        <v>71174.487999999998</v>
      </c>
      <c r="F25" s="34">
        <f t="shared" si="0"/>
        <v>-37.002304223128604</v>
      </c>
      <c r="G25" s="16" t="s">
        <v>107</v>
      </c>
      <c r="H25" s="3"/>
      <c r="I25" s="3"/>
    </row>
    <row r="26" spans="1:9" ht="26.4" customHeight="1">
      <c r="A26" s="18">
        <v>4</v>
      </c>
      <c r="B26" s="19" t="s">
        <v>25</v>
      </c>
      <c r="C26" s="20" t="s">
        <v>18</v>
      </c>
      <c r="D26" s="21">
        <f>SUM(D28:D30)</f>
        <v>1102.81</v>
      </c>
      <c r="E26" s="21">
        <f>SUM(E28:E33)</f>
        <v>4124.9799999999996</v>
      </c>
      <c r="F26" s="34">
        <f t="shared" si="0"/>
        <v>274.04267280855265</v>
      </c>
      <c r="G26" s="16" t="s">
        <v>88</v>
      </c>
      <c r="H26" s="3"/>
      <c r="I26" s="3"/>
    </row>
    <row r="27" spans="1:9" ht="13.8" customHeight="1">
      <c r="A27" s="18"/>
      <c r="B27" s="19" t="s">
        <v>19</v>
      </c>
      <c r="C27" s="20"/>
      <c r="D27" s="21"/>
      <c r="E27" s="21"/>
      <c r="F27" s="34"/>
      <c r="G27" s="19"/>
      <c r="H27" s="3"/>
      <c r="I27" s="3"/>
    </row>
    <row r="28" spans="1:9" ht="28.2" customHeight="1">
      <c r="A28" s="22" t="s">
        <v>5</v>
      </c>
      <c r="B28" s="19" t="s">
        <v>26</v>
      </c>
      <c r="C28" s="20" t="s">
        <v>18</v>
      </c>
      <c r="D28" s="21">
        <v>939.1</v>
      </c>
      <c r="E28" s="21">
        <f>36+2.5+6.5</f>
        <v>45</v>
      </c>
      <c r="F28" s="34">
        <f t="shared" si="0"/>
        <v>-95.208178042806949</v>
      </c>
      <c r="G28" s="16" t="s">
        <v>101</v>
      </c>
      <c r="H28" s="3"/>
      <c r="I28" s="3"/>
    </row>
    <row r="29" spans="1:9" ht="16.8" customHeight="1">
      <c r="A29" s="22" t="s">
        <v>61</v>
      </c>
      <c r="B29" s="19" t="s">
        <v>108</v>
      </c>
      <c r="C29" s="20" t="s">
        <v>18</v>
      </c>
      <c r="D29" s="21">
        <v>22.81</v>
      </c>
      <c r="E29" s="21">
        <f>687.18-664.37</f>
        <v>22.809999999999945</v>
      </c>
      <c r="F29" s="34">
        <f t="shared" si="0"/>
        <v>-2.2737367544323206E-13</v>
      </c>
      <c r="G29" s="19"/>
      <c r="H29" s="3"/>
      <c r="I29" s="3"/>
    </row>
    <row r="30" spans="1:9" ht="27.6" customHeight="1">
      <c r="A30" s="22" t="s">
        <v>62</v>
      </c>
      <c r="B30" s="19" t="s">
        <v>42</v>
      </c>
      <c r="C30" s="20" t="s">
        <v>18</v>
      </c>
      <c r="D30" s="21">
        <v>140.9</v>
      </c>
      <c r="E30" s="21">
        <v>600</v>
      </c>
      <c r="F30" s="34">
        <f t="shared" si="0"/>
        <v>325.83392476933994</v>
      </c>
      <c r="G30" s="19" t="s">
        <v>104</v>
      </c>
      <c r="H30" s="3"/>
      <c r="I30" s="3"/>
    </row>
    <row r="31" spans="1:9" ht="19.95" customHeight="1">
      <c r="A31" s="22" t="s">
        <v>63</v>
      </c>
      <c r="B31" s="35" t="s">
        <v>79</v>
      </c>
      <c r="C31" s="20" t="s">
        <v>18</v>
      </c>
      <c r="D31" s="21">
        <v>0</v>
      </c>
      <c r="E31" s="21">
        <v>135</v>
      </c>
      <c r="F31" s="34">
        <v>100</v>
      </c>
      <c r="G31" s="19" t="s">
        <v>98</v>
      </c>
      <c r="H31" s="3"/>
      <c r="I31" s="3"/>
    </row>
    <row r="32" spans="1:9" ht="27.6" customHeight="1">
      <c r="A32" s="22" t="s">
        <v>71</v>
      </c>
      <c r="B32" s="38" t="s">
        <v>95</v>
      </c>
      <c r="C32" s="20" t="s">
        <v>18</v>
      </c>
      <c r="D32" s="21">
        <v>0</v>
      </c>
      <c r="E32" s="21">
        <v>550</v>
      </c>
      <c r="F32" s="34">
        <v>100</v>
      </c>
      <c r="G32" s="19" t="s">
        <v>99</v>
      </c>
      <c r="H32" s="3"/>
      <c r="I32" s="3"/>
    </row>
    <row r="33" spans="1:13" ht="19.95" customHeight="1">
      <c r="A33" s="22" t="s">
        <v>72</v>
      </c>
      <c r="B33" s="35" t="s">
        <v>80</v>
      </c>
      <c r="C33" s="20" t="s">
        <v>18</v>
      </c>
      <c r="D33" s="21">
        <v>0</v>
      </c>
      <c r="E33" s="21">
        <f>527.92+1839.25+405</f>
        <v>2772.17</v>
      </c>
      <c r="F33" s="34">
        <v>100</v>
      </c>
      <c r="G33" s="19" t="s">
        <v>100</v>
      </c>
      <c r="H33" s="3"/>
      <c r="I33" s="3"/>
    </row>
    <row r="34" spans="1:13" ht="29.4" customHeight="1">
      <c r="A34" s="23" t="s">
        <v>27</v>
      </c>
      <c r="B34" s="24" t="s">
        <v>28</v>
      </c>
      <c r="C34" s="25" t="s">
        <v>18</v>
      </c>
      <c r="D34" s="26">
        <f>D35</f>
        <v>1060.8600000000001</v>
      </c>
      <c r="E34" s="26">
        <f>E35</f>
        <v>3942.3393011999997</v>
      </c>
      <c r="F34" s="34">
        <f t="shared" si="0"/>
        <v>271.61730117074819</v>
      </c>
      <c r="G34" s="16" t="s">
        <v>87</v>
      </c>
      <c r="H34" s="3"/>
      <c r="I34" s="3"/>
    </row>
    <row r="35" spans="1:13" ht="30.6" customHeight="1">
      <c r="A35" s="18">
        <v>5</v>
      </c>
      <c r="B35" s="19" t="s">
        <v>29</v>
      </c>
      <c r="C35" s="20" t="s">
        <v>18</v>
      </c>
      <c r="D35" s="21">
        <f>SUM(D37:D43)</f>
        <v>1060.8600000000001</v>
      </c>
      <c r="E35" s="21">
        <f>SUM(E37:E43)</f>
        <v>3942.3393011999997</v>
      </c>
      <c r="F35" s="34">
        <f t="shared" si="0"/>
        <v>271.61730117074819</v>
      </c>
      <c r="G35" s="16" t="s">
        <v>87</v>
      </c>
      <c r="H35" s="3"/>
      <c r="I35" s="3"/>
    </row>
    <row r="36" spans="1:13" ht="14.4" customHeight="1">
      <c r="A36" s="18"/>
      <c r="B36" s="19" t="s">
        <v>19</v>
      </c>
      <c r="C36" s="20"/>
      <c r="D36" s="21"/>
      <c r="E36" s="21"/>
      <c r="F36" s="34"/>
      <c r="G36" s="19"/>
      <c r="H36" s="3"/>
      <c r="I36" s="3"/>
    </row>
    <row r="37" spans="1:13" ht="18.600000000000001" customHeight="1">
      <c r="A37" s="22" t="s">
        <v>51</v>
      </c>
      <c r="B37" s="19" t="s">
        <v>45</v>
      </c>
      <c r="C37" s="20" t="s">
        <v>18</v>
      </c>
      <c r="D37" s="21">
        <v>106.58</v>
      </c>
      <c r="E37" s="21">
        <f>E21*0.49%</f>
        <v>65.642301200000006</v>
      </c>
      <c r="F37" s="34">
        <f t="shared" si="0"/>
        <v>-38.410300994558078</v>
      </c>
      <c r="G37" s="16" t="s">
        <v>89</v>
      </c>
      <c r="H37" s="3"/>
      <c r="I37" s="3"/>
    </row>
    <row r="38" spans="1:13" ht="28.2" customHeight="1">
      <c r="A38" s="22" t="s">
        <v>52</v>
      </c>
      <c r="B38" s="19" t="s">
        <v>41</v>
      </c>
      <c r="C38" s="20" t="s">
        <v>18</v>
      </c>
      <c r="D38" s="21">
        <v>90</v>
      </c>
      <c r="E38" s="21">
        <v>0</v>
      </c>
      <c r="F38" s="34">
        <f t="shared" si="0"/>
        <v>-100</v>
      </c>
      <c r="G38" s="16" t="s">
        <v>105</v>
      </c>
      <c r="H38" s="3"/>
      <c r="I38" s="3"/>
    </row>
    <row r="39" spans="1:13" ht="18.600000000000001" customHeight="1">
      <c r="A39" s="22" t="s">
        <v>55</v>
      </c>
      <c r="B39" s="19" t="s">
        <v>30</v>
      </c>
      <c r="C39" s="20" t="s">
        <v>18</v>
      </c>
      <c r="D39" s="21">
        <v>115.44</v>
      </c>
      <c r="E39" s="21">
        <f>9.62+9.62+9.62+9.62+9.62+9.62+9.62+9.62+33.67+33.67+14.43+9.62+9.62+9.62+9.62+9.62+9.62+19.24+19.24+9.62+9.62+9.62+9.62+52.91+52.91+9.62+9.62+14.43+14.43+9.62+9.62+38.48+9.62+28.86+28.86+28.86+14.43+19.24+19.24+9.62+9.62+9.62+14.43+46.43+46.43</f>
        <v>790.31</v>
      </c>
      <c r="F39" s="34">
        <f t="shared" si="0"/>
        <v>584.60672210672215</v>
      </c>
      <c r="G39" s="16" t="s">
        <v>85</v>
      </c>
      <c r="H39" s="3"/>
      <c r="I39" s="3"/>
    </row>
    <row r="40" spans="1:13" ht="19.2" customHeight="1">
      <c r="A40" s="22" t="s">
        <v>53</v>
      </c>
      <c r="B40" s="19" t="s">
        <v>31</v>
      </c>
      <c r="C40" s="20" t="s">
        <v>18</v>
      </c>
      <c r="D40" s="21">
        <v>686.19</v>
      </c>
      <c r="E40" s="21">
        <f>2703.06+346.7</f>
        <v>3049.7599999999998</v>
      </c>
      <c r="F40" s="34">
        <f t="shared" si="0"/>
        <v>344.44833063728703</v>
      </c>
      <c r="G40" s="16" t="s">
        <v>86</v>
      </c>
      <c r="H40" s="3"/>
      <c r="I40" s="3"/>
    </row>
    <row r="41" spans="1:13" ht="26.4" customHeight="1">
      <c r="A41" s="22" t="s">
        <v>64</v>
      </c>
      <c r="B41" s="19" t="s">
        <v>32</v>
      </c>
      <c r="C41" s="20" t="s">
        <v>18</v>
      </c>
      <c r="D41" s="21">
        <v>62.65</v>
      </c>
      <c r="E41" s="21">
        <f>11.651+12.669+1.08</f>
        <v>25.4</v>
      </c>
      <c r="F41" s="34">
        <f t="shared" si="0"/>
        <v>-59.457302474062253</v>
      </c>
      <c r="G41" s="16" t="s">
        <v>106</v>
      </c>
      <c r="H41" s="3"/>
      <c r="I41" s="3"/>
    </row>
    <row r="42" spans="1:13" ht="26.4" customHeight="1">
      <c r="A42" s="22" t="s">
        <v>65</v>
      </c>
      <c r="B42" s="19" t="s">
        <v>66</v>
      </c>
      <c r="C42" s="20" t="s">
        <v>18</v>
      </c>
      <c r="D42" s="21">
        <v>0</v>
      </c>
      <c r="E42" s="21">
        <f>2.607+2.607</f>
        <v>5.2140000000000004</v>
      </c>
      <c r="F42" s="34">
        <v>100</v>
      </c>
      <c r="G42" s="19" t="s">
        <v>93</v>
      </c>
      <c r="H42" s="3"/>
      <c r="I42" s="3"/>
    </row>
    <row r="43" spans="1:13" ht="27" customHeight="1">
      <c r="A43" s="22" t="s">
        <v>81</v>
      </c>
      <c r="B43" s="19" t="s">
        <v>82</v>
      </c>
      <c r="C43" s="20" t="s">
        <v>18</v>
      </c>
      <c r="D43" s="21">
        <v>0</v>
      </c>
      <c r="E43" s="21">
        <v>6.0129999999999999</v>
      </c>
      <c r="F43" s="34">
        <v>100</v>
      </c>
      <c r="G43" s="19" t="s">
        <v>94</v>
      </c>
      <c r="H43" s="3"/>
      <c r="I43" s="3"/>
    </row>
    <row r="44" spans="1:13" ht="27" customHeight="1">
      <c r="A44" s="23" t="s">
        <v>33</v>
      </c>
      <c r="B44" s="24" t="s">
        <v>34</v>
      </c>
      <c r="C44" s="25" t="s">
        <v>18</v>
      </c>
      <c r="D44" s="26">
        <f>D12+D34</f>
        <v>161641.08999999997</v>
      </c>
      <c r="E44" s="26">
        <f>E12+E34</f>
        <v>110717.25635119999</v>
      </c>
      <c r="F44" s="34">
        <f t="shared" si="0"/>
        <v>-31.504262714882699</v>
      </c>
      <c r="G44" s="16" t="s">
        <v>92</v>
      </c>
      <c r="H44" s="36"/>
      <c r="I44" s="3"/>
    </row>
    <row r="45" spans="1:13" ht="29.4" customHeight="1">
      <c r="A45" s="23" t="s">
        <v>35</v>
      </c>
      <c r="B45" s="24" t="s">
        <v>84</v>
      </c>
      <c r="C45" s="25" t="s">
        <v>18</v>
      </c>
      <c r="D45" s="26">
        <v>0</v>
      </c>
      <c r="E45" s="26">
        <f>E46-E44</f>
        <v>-59994.258351199998</v>
      </c>
      <c r="F45" s="34"/>
      <c r="G45" s="19" t="s">
        <v>91</v>
      </c>
      <c r="H45" s="3"/>
      <c r="I45" s="3"/>
    </row>
    <row r="46" spans="1:13" s="4" customFormat="1" ht="18.600000000000001" customHeight="1">
      <c r="A46" s="23" t="s">
        <v>36</v>
      </c>
      <c r="B46" s="24" t="s">
        <v>37</v>
      </c>
      <c r="C46" s="25" t="s">
        <v>18</v>
      </c>
      <c r="D46" s="26">
        <f>D44+D45</f>
        <v>161641.08999999997</v>
      </c>
      <c r="E46" s="26">
        <f>1079.6+1598.96+9710.313+21538.411+10724.249+3061.366+91.529+74.765+68.03+136.061+17.484+272.121+696.631+43.88+49.662+352.397+1086.785+76.194+44.56</f>
        <v>50722.997999999992</v>
      </c>
      <c r="F46" s="34">
        <f t="shared" si="0"/>
        <v>-68.619985178273666</v>
      </c>
      <c r="G46" s="19" t="s">
        <v>90</v>
      </c>
      <c r="H46" s="3"/>
      <c r="I46" s="3"/>
      <c r="J46" s="2"/>
      <c r="K46" s="2"/>
      <c r="L46" s="2"/>
      <c r="M46" s="2"/>
    </row>
    <row r="47" spans="1:13" s="4" customFormat="1" ht="19.2" customHeight="1">
      <c r="A47" s="23" t="s">
        <v>83</v>
      </c>
      <c r="B47" s="24" t="s">
        <v>38</v>
      </c>
      <c r="C47" s="25" t="s">
        <v>67</v>
      </c>
      <c r="D47" s="26">
        <v>475.2</v>
      </c>
      <c r="E47" s="37">
        <f>26.99+39.974+28.547+63.32+31.528+9+0.269+0.22+0.2+0.4+0.051+0.8+2.048+0.129+0.146+1.036+3.195+0.224+0.131</f>
        <v>208.20799999999994</v>
      </c>
      <c r="F47" s="34">
        <f t="shared" si="0"/>
        <v>-56.185185185185198</v>
      </c>
      <c r="G47" s="19" t="s">
        <v>97</v>
      </c>
      <c r="H47" s="3"/>
      <c r="I47" s="3"/>
      <c r="J47" s="2"/>
      <c r="K47" s="2"/>
      <c r="L47" s="2"/>
      <c r="M47" s="2"/>
    </row>
    <row r="48" spans="1:13" ht="16.8">
      <c r="A48" s="23" t="s">
        <v>39</v>
      </c>
      <c r="B48" s="24" t="s">
        <v>40</v>
      </c>
      <c r="C48" s="25" t="s">
        <v>68</v>
      </c>
      <c r="D48" s="26">
        <f>D44/D47</f>
        <v>340.15380892255888</v>
      </c>
      <c r="E48" s="26">
        <v>340.15</v>
      </c>
      <c r="F48" s="34"/>
      <c r="G48" s="19"/>
      <c r="H48" s="3"/>
      <c r="I48" s="3"/>
    </row>
    <row r="49" spans="1:9">
      <c r="A49" s="27"/>
      <c r="B49" s="27"/>
      <c r="C49" s="27"/>
      <c r="D49" s="27"/>
      <c r="E49" s="3"/>
      <c r="F49" s="1"/>
      <c r="G49" s="1"/>
      <c r="H49" s="1"/>
      <c r="I49" s="1"/>
    </row>
    <row r="50" spans="1:9" ht="18" customHeight="1">
      <c r="A50" s="28" t="s">
        <v>8</v>
      </c>
      <c r="B50" s="28"/>
      <c r="C50" s="28" t="s">
        <v>9</v>
      </c>
      <c r="D50" s="28"/>
      <c r="E50" s="3"/>
      <c r="F50" s="1"/>
      <c r="G50" s="1"/>
      <c r="H50" s="1"/>
      <c r="I50" s="1"/>
    </row>
    <row r="51" spans="1:9" ht="27.6" customHeight="1">
      <c r="A51" s="28" t="s">
        <v>102</v>
      </c>
      <c r="B51" s="28"/>
      <c r="C51" s="28" t="s">
        <v>103</v>
      </c>
      <c r="D51" s="28"/>
      <c r="E51" s="3"/>
      <c r="F51" s="1"/>
      <c r="G51" s="1"/>
      <c r="H51" s="1"/>
      <c r="I51" s="1"/>
    </row>
    <row r="52" spans="1:9" ht="22.8" customHeight="1">
      <c r="A52" s="29" t="s">
        <v>109</v>
      </c>
      <c r="B52" s="28"/>
      <c r="C52" s="28"/>
      <c r="D52" s="28"/>
      <c r="E52" s="3"/>
      <c r="F52" s="1"/>
      <c r="G52" s="1"/>
      <c r="H52" s="1"/>
      <c r="I52" s="1"/>
    </row>
    <row r="53" spans="1:9">
      <c r="A53" s="29" t="s">
        <v>10</v>
      </c>
      <c r="B53" s="28"/>
      <c r="C53" s="28" t="s">
        <v>2</v>
      </c>
      <c r="D53" s="28"/>
      <c r="E53" s="3"/>
      <c r="F53" s="1"/>
      <c r="G53" s="1"/>
      <c r="H53" s="1"/>
      <c r="I53" s="1"/>
    </row>
    <row r="54" spans="1:9" ht="22.2" customHeight="1">
      <c r="A54" s="1"/>
      <c r="B54" s="1"/>
      <c r="C54" s="1"/>
      <c r="D54" s="1"/>
      <c r="E54" s="3"/>
      <c r="F54" s="1"/>
      <c r="G54" s="1"/>
      <c r="H54" s="1"/>
      <c r="I54" s="1"/>
    </row>
    <row r="55" spans="1:9">
      <c r="A55" s="28" t="s">
        <v>54</v>
      </c>
      <c r="B55" s="30"/>
      <c r="C55" s="30"/>
      <c r="D55" s="30"/>
      <c r="E55" s="3"/>
      <c r="F55" s="1"/>
      <c r="G55" s="1"/>
      <c r="H55" s="1"/>
      <c r="I55" s="1"/>
    </row>
    <row r="56" spans="1:9">
      <c r="A56" s="1"/>
      <c r="B56" s="1"/>
      <c r="C56" s="1"/>
      <c r="D56" s="1"/>
      <c r="E56" s="3"/>
      <c r="F56" s="1"/>
      <c r="G56" s="1"/>
      <c r="H56" s="1"/>
      <c r="I56" s="1"/>
    </row>
  </sheetData>
  <mergeCells count="3">
    <mergeCell ref="A7:F7"/>
    <mergeCell ref="A9:G9"/>
    <mergeCell ref="A13:A14"/>
  </mergeCells>
  <pageMargins left="0.39370078740157483" right="0.19685039370078741" top="0.78740157480314965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2018г от 24.04.19г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2019-04-23T04:43:48Z</cp:lastPrinted>
  <dcterms:created xsi:type="dcterms:W3CDTF">2011-11-22T13:08:56Z</dcterms:created>
  <dcterms:modified xsi:type="dcterms:W3CDTF">2019-04-30T06:40:36Z</dcterms:modified>
</cp:coreProperties>
</file>