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2\Desktop\"/>
    </mc:Choice>
  </mc:AlternateContent>
  <bookViews>
    <workbookView xWindow="0" yWindow="0" windowWidth="24000" windowHeight="9735" activeTab="3"/>
  </bookViews>
  <sheets>
    <sheet name="ИП_питьевая" sheetId="4" r:id="rId1"/>
    <sheet name="ИП_поливная" sheetId="3" r:id="rId2"/>
    <sheet name="ИТС_поливная," sheetId="2" r:id="rId3"/>
    <sheet name="ИТС_питьевая" sheetId="1" r:id="rId4"/>
  </sheets>
  <definedNames>
    <definedName name="_xlnm.Print_Titles" localSheetId="3">ИТС_питьевая!$16:$18</definedName>
    <definedName name="_xlnm.Print_Area" localSheetId="0">ИП_питьевая!$A$1:$H$51</definedName>
    <definedName name="_xlnm.Print_Area" localSheetId="1">ИП_поливная!$A$1:$H$156</definedName>
    <definedName name="_xlnm.Print_Area" localSheetId="3">ИТС_питьевая!$A$1:$G$134</definedName>
    <definedName name="_xlnm.Print_Area" localSheetId="2">'ИТС_поливная,'!$A$1:$I$163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E33" i="4"/>
  <c r="G26" i="4"/>
  <c r="E26" i="4"/>
  <c r="G24" i="4"/>
  <c r="G39" i="4" s="1"/>
  <c r="E24" i="4"/>
  <c r="E39" i="4" s="1"/>
  <c r="G19" i="4"/>
  <c r="G22" i="4" s="1"/>
  <c r="E19" i="4"/>
  <c r="E22" i="4" s="1"/>
  <c r="G13" i="4"/>
  <c r="G17" i="4" s="1"/>
  <c r="G40" i="4" s="1"/>
  <c r="E13" i="4"/>
  <c r="E17" i="4" s="1"/>
  <c r="E40" i="4" s="1"/>
  <c r="G130" i="3"/>
  <c r="G143" i="3" s="1"/>
  <c r="E130" i="3"/>
  <c r="E143" i="3" s="1"/>
  <c r="G118" i="3"/>
  <c r="G96" i="3"/>
  <c r="G127" i="3" s="1"/>
  <c r="E96" i="3"/>
  <c r="E127" i="3" s="1"/>
  <c r="G90" i="3"/>
  <c r="G80" i="3"/>
  <c r="G94" i="3" s="1"/>
  <c r="E80" i="3"/>
  <c r="E94" i="3" s="1"/>
  <c r="G65" i="3"/>
  <c r="G78" i="3" s="1"/>
  <c r="G128" i="3" s="1"/>
  <c r="E65" i="3"/>
  <c r="E78" i="3" s="1"/>
  <c r="E128" i="3" s="1"/>
  <c r="G52" i="3"/>
  <c r="E52" i="3"/>
  <c r="G47" i="3"/>
  <c r="G62" i="3" s="1"/>
  <c r="E47" i="3"/>
  <c r="E62" i="3" s="1"/>
  <c r="G21" i="3"/>
  <c r="E21" i="3"/>
  <c r="G13" i="3"/>
  <c r="G45" i="3" s="1"/>
  <c r="G63" i="3" s="1"/>
  <c r="G144" i="3" s="1"/>
  <c r="E13" i="3"/>
  <c r="E45" i="3" s="1"/>
  <c r="E63" i="3" s="1"/>
  <c r="E144" i="3" s="1"/>
  <c r="I149" i="2"/>
  <c r="H149" i="2"/>
  <c r="I148" i="2"/>
  <c r="H148" i="2"/>
  <c r="H147" i="2"/>
  <c r="G146" i="2"/>
  <c r="H146" i="2" s="1"/>
  <c r="F146" i="2"/>
  <c r="E146" i="2"/>
  <c r="H145" i="2"/>
  <c r="I144" i="2"/>
  <c r="H144" i="2"/>
  <c r="I143" i="2"/>
  <c r="H143" i="2"/>
  <c r="G142" i="2"/>
  <c r="H142" i="2" s="1"/>
  <c r="I141" i="2"/>
  <c r="H141" i="2"/>
  <c r="I139" i="2"/>
  <c r="H139" i="2"/>
  <c r="H138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H116" i="2"/>
  <c r="H115" i="2"/>
  <c r="H114" i="2"/>
  <c r="H113" i="2"/>
  <c r="F113" i="2"/>
  <c r="I113" i="2" s="1"/>
  <c r="E113" i="2"/>
  <c r="I112" i="2"/>
  <c r="H112" i="2"/>
  <c r="I111" i="2"/>
  <c r="H111" i="2"/>
  <c r="H110" i="2"/>
  <c r="I109" i="2"/>
  <c r="H109" i="2"/>
  <c r="I108" i="2"/>
  <c r="H108" i="2"/>
  <c r="H107" i="2"/>
  <c r="I106" i="2"/>
  <c r="H106" i="2"/>
  <c r="I105" i="2"/>
  <c r="H105" i="2"/>
  <c r="H104" i="2"/>
  <c r="G103" i="2"/>
  <c r="H103" i="2" s="1"/>
  <c r="F103" i="2"/>
  <c r="E103" i="2"/>
  <c r="E80" i="2" s="1"/>
  <c r="E79" i="2" s="1"/>
  <c r="I102" i="2"/>
  <c r="H102" i="2"/>
  <c r="I101" i="2"/>
  <c r="H101" i="2"/>
  <c r="I100" i="2"/>
  <c r="H100" i="2"/>
  <c r="H99" i="2"/>
  <c r="I98" i="2"/>
  <c r="H98" i="2"/>
  <c r="H97" i="2"/>
  <c r="I96" i="2"/>
  <c r="H96" i="2"/>
  <c r="I95" i="2"/>
  <c r="H95" i="2"/>
  <c r="I94" i="2"/>
  <c r="H94" i="2"/>
  <c r="H93" i="2"/>
  <c r="I92" i="2"/>
  <c r="H92" i="2"/>
  <c r="H91" i="2"/>
  <c r="H90" i="2"/>
  <c r="I89" i="2"/>
  <c r="H89" i="2"/>
  <c r="H88" i="2"/>
  <c r="H87" i="2"/>
  <c r="I86" i="2"/>
  <c r="H86" i="2"/>
  <c r="I85" i="2"/>
  <c r="H85" i="2"/>
  <c r="H84" i="2"/>
  <c r="H83" i="2"/>
  <c r="I82" i="2"/>
  <c r="H82" i="2"/>
  <c r="H81" i="2"/>
  <c r="F80" i="2"/>
  <c r="F79" i="2" s="1"/>
  <c r="F137" i="2" s="1"/>
  <c r="H78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H66" i="2"/>
  <c r="G65" i="2"/>
  <c r="H65" i="2" s="1"/>
  <c r="F65" i="2"/>
  <c r="E65" i="2"/>
  <c r="H64" i="2"/>
  <c r="I63" i="2"/>
  <c r="H63" i="2"/>
  <c r="H62" i="2"/>
  <c r="H61" i="2"/>
  <c r="G60" i="2"/>
  <c r="H60" i="2" s="1"/>
  <c r="F60" i="2"/>
  <c r="E60" i="2"/>
  <c r="E40" i="2" s="1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H48" i="2"/>
  <c r="H47" i="2"/>
  <c r="H46" i="2"/>
  <c r="H45" i="2"/>
  <c r="H44" i="2"/>
  <c r="H43" i="2"/>
  <c r="I42" i="2"/>
  <c r="H42" i="2"/>
  <c r="I41" i="2"/>
  <c r="H41" i="2"/>
  <c r="F40" i="2"/>
  <c r="H39" i="2"/>
  <c r="H38" i="2"/>
  <c r="I37" i="2"/>
  <c r="H37" i="2"/>
  <c r="H36" i="2"/>
  <c r="G35" i="2"/>
  <c r="I35" i="2" s="1"/>
  <c r="F35" i="2"/>
  <c r="H35" i="2" s="1"/>
  <c r="E35" i="2"/>
  <c r="H34" i="2"/>
  <c r="H33" i="2"/>
  <c r="I32" i="2"/>
  <c r="H32" i="2"/>
  <c r="I31" i="2"/>
  <c r="H31" i="2"/>
  <c r="I30" i="2"/>
  <c r="H30" i="2"/>
  <c r="H29" i="2"/>
  <c r="G28" i="2"/>
  <c r="I28" i="2" s="1"/>
  <c r="F28" i="2"/>
  <c r="H28" i="2" s="1"/>
  <c r="E28" i="2"/>
  <c r="I27" i="2"/>
  <c r="H27" i="2"/>
  <c r="H26" i="2"/>
  <c r="I25" i="2"/>
  <c r="H25" i="2"/>
  <c r="H24" i="2"/>
  <c r="I23" i="2"/>
  <c r="H23" i="2"/>
  <c r="I22" i="2"/>
  <c r="H22" i="2"/>
  <c r="G20" i="2"/>
  <c r="H20" i="2" s="1"/>
  <c r="F20" i="2"/>
  <c r="E20" i="2"/>
  <c r="E19" i="2" s="1"/>
  <c r="F19" i="2"/>
  <c r="G118" i="1"/>
  <c r="F118" i="1"/>
  <c r="G117" i="1"/>
  <c r="F117" i="1"/>
  <c r="G116" i="1"/>
  <c r="F116" i="1"/>
  <c r="F112" i="1"/>
  <c r="E112" i="1"/>
  <c r="G112" i="1" s="1"/>
  <c r="G111" i="1"/>
  <c r="F111" i="1"/>
  <c r="G110" i="1"/>
  <c r="F110" i="1"/>
  <c r="G109" i="1"/>
  <c r="F109" i="1"/>
  <c r="G108" i="1"/>
  <c r="F108" i="1"/>
  <c r="E107" i="1"/>
  <c r="F107" i="1" s="1"/>
  <c r="G106" i="1"/>
  <c r="F106" i="1"/>
  <c r="G105" i="1"/>
  <c r="F105" i="1"/>
  <c r="G104" i="1"/>
  <c r="F104" i="1"/>
  <c r="G103" i="1"/>
  <c r="F103" i="1"/>
  <c r="G100" i="1"/>
  <c r="F100" i="1"/>
  <c r="G97" i="1"/>
  <c r="F97" i="1"/>
  <c r="F96" i="1"/>
  <c r="F95" i="1"/>
  <c r="F94" i="1"/>
  <c r="F93" i="1"/>
  <c r="F92" i="1"/>
  <c r="F91" i="1"/>
  <c r="F90" i="1"/>
  <c r="E89" i="1"/>
  <c r="F89" i="1" s="1"/>
  <c r="F88" i="1"/>
  <c r="F87" i="1"/>
  <c r="F86" i="1"/>
  <c r="F85" i="1"/>
  <c r="F84" i="1"/>
  <c r="F83" i="1"/>
  <c r="G82" i="1"/>
  <c r="F82" i="1"/>
  <c r="D81" i="1"/>
  <c r="F80" i="1"/>
  <c r="F79" i="1"/>
  <c r="F78" i="1"/>
  <c r="F77" i="1"/>
  <c r="F76" i="1"/>
  <c r="F75" i="1"/>
  <c r="F74" i="1"/>
  <c r="F73" i="1"/>
  <c r="E72" i="1"/>
  <c r="F72" i="1" s="1"/>
  <c r="F71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E62" i="1"/>
  <c r="F62" i="1" s="1"/>
  <c r="G61" i="1"/>
  <c r="F61" i="1"/>
  <c r="F60" i="1"/>
  <c r="G59" i="1"/>
  <c r="F59" i="1"/>
  <c r="G58" i="1"/>
  <c r="F58" i="1"/>
  <c r="E57" i="1"/>
  <c r="F57" i="1" s="1"/>
  <c r="D56" i="1"/>
  <c r="D55" i="1"/>
  <c r="F54" i="1"/>
  <c r="F53" i="1"/>
  <c r="F52" i="1"/>
  <c r="F51" i="1"/>
  <c r="F50" i="1"/>
  <c r="E50" i="1"/>
  <c r="G50" i="1" s="1"/>
  <c r="F49" i="1"/>
  <c r="G48" i="1"/>
  <c r="F48" i="1"/>
  <c r="G47" i="1"/>
  <c r="F47" i="1"/>
  <c r="F46" i="1"/>
  <c r="E46" i="1"/>
  <c r="G46" i="1" s="1"/>
  <c r="G45" i="1"/>
  <c r="F45" i="1"/>
  <c r="G44" i="1"/>
  <c r="F44" i="1"/>
  <c r="F43" i="1"/>
  <c r="E42" i="1"/>
  <c r="G42" i="1" s="1"/>
  <c r="D42" i="1"/>
  <c r="F42" i="1" s="1"/>
  <c r="G41" i="1"/>
  <c r="F41" i="1"/>
  <c r="G40" i="1"/>
  <c r="F40" i="1"/>
  <c r="G38" i="1"/>
  <c r="F38" i="1"/>
  <c r="E37" i="1"/>
  <c r="G37" i="1" s="1"/>
  <c r="D37" i="1"/>
  <c r="F37" i="1" s="1"/>
  <c r="G36" i="1"/>
  <c r="F36" i="1"/>
  <c r="G35" i="1"/>
  <c r="F35" i="1"/>
  <c r="E34" i="1"/>
  <c r="G34" i="1" s="1"/>
  <c r="D34" i="1"/>
  <c r="F34" i="1" s="1"/>
  <c r="G33" i="1"/>
  <c r="F33" i="1"/>
  <c r="F32" i="1"/>
  <c r="G31" i="1"/>
  <c r="F31" i="1"/>
  <c r="G30" i="1"/>
  <c r="F30" i="1"/>
  <c r="E29" i="1"/>
  <c r="E120" i="1" s="1"/>
  <c r="D28" i="1"/>
  <c r="D19" i="1" s="1"/>
  <c r="D98" i="1" s="1"/>
  <c r="D101" i="1" s="1"/>
  <c r="G27" i="1"/>
  <c r="F27" i="1"/>
  <c r="G26" i="1"/>
  <c r="F26" i="1"/>
  <c r="G25" i="1"/>
  <c r="F25" i="1"/>
  <c r="G24" i="1"/>
  <c r="F24" i="1"/>
  <c r="G23" i="1"/>
  <c r="F23" i="1"/>
  <c r="F22" i="1"/>
  <c r="E22" i="1"/>
  <c r="G22" i="1" s="1"/>
  <c r="G21" i="1"/>
  <c r="F21" i="1"/>
  <c r="E20" i="1"/>
  <c r="F20" i="1" s="1"/>
  <c r="D20" i="1"/>
  <c r="E137" i="2" l="1"/>
  <c r="E140" i="2" s="1"/>
  <c r="E142" i="2" s="1"/>
  <c r="I137" i="2"/>
  <c r="F140" i="2"/>
  <c r="H137" i="2"/>
  <c r="I20" i="2"/>
  <c r="I60" i="2"/>
  <c r="I65" i="2"/>
  <c r="I103" i="2"/>
  <c r="I142" i="2"/>
  <c r="I146" i="2"/>
  <c r="G19" i="2"/>
  <c r="G40" i="2"/>
  <c r="G80" i="2"/>
  <c r="G120" i="1"/>
  <c r="F120" i="1"/>
  <c r="G20" i="1"/>
  <c r="G29" i="1"/>
  <c r="G57" i="1"/>
  <c r="G107" i="1"/>
  <c r="E119" i="1"/>
  <c r="E121" i="1"/>
  <c r="E28" i="1"/>
  <c r="F29" i="1"/>
  <c r="E56" i="1"/>
  <c r="E81" i="1"/>
  <c r="I40" i="2" l="1"/>
  <c r="H40" i="2"/>
  <c r="I80" i="2"/>
  <c r="H80" i="2"/>
  <c r="G79" i="2"/>
  <c r="I19" i="2"/>
  <c r="H19" i="2"/>
  <c r="H140" i="2"/>
  <c r="I140" i="2"/>
  <c r="G56" i="1"/>
  <c r="E55" i="1"/>
  <c r="F56" i="1"/>
  <c r="G28" i="1"/>
  <c r="F28" i="1"/>
  <c r="E19" i="1"/>
  <c r="F119" i="1"/>
  <c r="G119" i="1"/>
  <c r="G81" i="1"/>
  <c r="F81" i="1"/>
  <c r="F121" i="1"/>
  <c r="G121" i="1"/>
  <c r="H79" i="2" l="1"/>
  <c r="I79" i="2"/>
  <c r="F19" i="1"/>
  <c r="E98" i="1"/>
  <c r="G19" i="1"/>
  <c r="G55" i="1"/>
  <c r="F55" i="1"/>
  <c r="E99" i="1" l="1"/>
  <c r="F99" i="1" s="1"/>
  <c r="F98" i="1"/>
  <c r="F101" i="1" s="1"/>
  <c r="G98" i="1"/>
  <c r="G101" i="1" s="1"/>
</calcChain>
</file>

<file path=xl/sharedStrings.xml><?xml version="1.0" encoding="utf-8"?>
<sst xmlns="http://schemas.openxmlformats.org/spreadsheetml/2006/main" count="1056" uniqueCount="496">
  <si>
    <t>Приложение 1</t>
  </si>
  <si>
    <t xml:space="preserve">к Правилам утверждения </t>
  </si>
  <si>
    <t>предельного уровня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</si>
  <si>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</si>
  <si>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</si>
  <si>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</si>
  <si>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ОТЧЁТ ОБ ИСПОЛНЕНИИ ТАРИФНОЙ СМЕТЫ</t>
  </si>
  <si>
    <t>на услуги водохозяйственной системы: "Подача воды по рапределительным сетям"</t>
  </si>
  <si>
    <t>Индекс ИТС-1</t>
  </si>
  <si>
    <t xml:space="preserve">Периодичность: 10 месяцев </t>
  </si>
  <si>
    <t xml:space="preserve">Представляет: филиал Большого Алматинского канала им.Д.Кунаева  РГП "Казводхоз" </t>
  </si>
  <si>
    <t xml:space="preserve">Куда представляется форма: Департамент Комитета по регулированию естественных монополий, защите конкуренции и прав потребителей МНЭ РК по Алматинской области </t>
  </si>
  <si>
    <t xml:space="preserve">№ пп </t>
  </si>
  <si>
    <t xml:space="preserve">наименование показателей </t>
  </si>
  <si>
    <t>единица измерения</t>
  </si>
  <si>
    <t xml:space="preserve">Принято в действующей тарифной смете  ПРИКАЗ       №257-НҚ             от 27.09.2016г      с 01.08.2018г. </t>
  </si>
  <si>
    <t xml:space="preserve">Фактические показатели за 10 месяцев 2018 года  </t>
  </si>
  <si>
    <t xml:space="preserve">Отклонение </t>
  </si>
  <si>
    <t>тыс.тенге</t>
  </si>
  <si>
    <t>%</t>
  </si>
  <si>
    <t>I</t>
  </si>
  <si>
    <t>Затраты на производство товаров и предоставление услуг, всего в том числе</t>
  </si>
  <si>
    <t xml:space="preserve">тыс.тенге 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</si>
  <si>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</si>
  <si>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</si>
  <si>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</si>
  <si>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</si>
  <si>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</si>
  <si>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</si>
  <si>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</si>
  <si>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 xml:space="preserve"> </t>
  </si>
  <si>
    <t>1.4</t>
  </si>
  <si>
    <t>электроэнергия</t>
  </si>
  <si>
    <t>1.5</t>
  </si>
  <si>
    <t xml:space="preserve">Хим. реагенты </t>
  </si>
  <si>
    <t>1.6</t>
  </si>
  <si>
    <t>ремонт автотранспорта (запасные части)</t>
  </si>
  <si>
    <t>1.7</t>
  </si>
  <si>
    <t xml:space="preserve">прочие материалы </t>
  </si>
  <si>
    <t>Расходы на оплату труда, всего 
в том числе</t>
  </si>
  <si>
    <t>2.1</t>
  </si>
  <si>
    <t>заработная плата производственного  персонала</t>
  </si>
  <si>
    <t>2.2</t>
  </si>
  <si>
    <t>социальный налог</t>
  </si>
  <si>
    <t>2.3</t>
  </si>
  <si>
    <t>социальные отчисления</t>
  </si>
  <si>
    <t>2.4</t>
  </si>
  <si>
    <t xml:space="preserve">мед.страхование работника </t>
  </si>
  <si>
    <t>Амортизация</t>
  </si>
  <si>
    <t>Ремонт, всего,  в том числе</t>
  </si>
  <si>
    <t xml:space="preserve">капитальный ремонт, не приводящий к увеличению стоимости основных средств </t>
  </si>
  <si>
    <t xml:space="preserve"> текущий ремонт</t>
  </si>
  <si>
    <t>Прочие затраты, всего 
в том числе</t>
  </si>
  <si>
    <t>дератизационные, дезинфекционные, дезинсекционные работы</t>
  </si>
  <si>
    <t xml:space="preserve">услуги связи </t>
  </si>
  <si>
    <t>охрана труда и техника безопасности</t>
  </si>
  <si>
    <t>Обязательные виды страхования</t>
  </si>
  <si>
    <t xml:space="preserve">Другие затраты , всего , в том числе </t>
  </si>
  <si>
    <t>канцелярские товары</t>
  </si>
  <si>
    <t xml:space="preserve">услуги автотранспорта </t>
  </si>
  <si>
    <t xml:space="preserve">налоги и платежи  в бюджет </t>
  </si>
  <si>
    <t>командировочные расходы</t>
  </si>
  <si>
    <t xml:space="preserve">аренда автотранспорта </t>
  </si>
  <si>
    <t xml:space="preserve">роялти </t>
  </si>
  <si>
    <t xml:space="preserve">другие затраты (услуги СТО) </t>
  </si>
  <si>
    <t xml:space="preserve">прочие затраты </t>
  </si>
  <si>
    <t>6,8,1</t>
  </si>
  <si>
    <t xml:space="preserve">Услуги по изготовлению редуктора </t>
  </si>
  <si>
    <t>6,8,2</t>
  </si>
  <si>
    <t xml:space="preserve">землеустроительные работы </t>
  </si>
  <si>
    <t>6,8,3</t>
  </si>
  <si>
    <t xml:space="preserve">Экспертное обследование электрустановок </t>
  </si>
  <si>
    <t>6,8,4</t>
  </si>
  <si>
    <t xml:space="preserve">услуги по оформлению/получению тех.правоустанал/разрещит и иной документации </t>
  </si>
  <si>
    <t>II</t>
  </si>
  <si>
    <t xml:space="preserve">Расходы периода, всего, в том числе </t>
  </si>
  <si>
    <t>Общие и административные расходы, всего, в том числе:</t>
  </si>
  <si>
    <t>заработная плата административного персонала</t>
  </si>
  <si>
    <t>услуги банка</t>
  </si>
  <si>
    <t>услуги связи</t>
  </si>
  <si>
    <t xml:space="preserve">канцелярские товары  </t>
  </si>
  <si>
    <t>налоги на имущество</t>
  </si>
  <si>
    <t xml:space="preserve">плата за эмиссию в окружающую среду </t>
  </si>
  <si>
    <t xml:space="preserve">налог на транспорт </t>
  </si>
  <si>
    <t>налог земельный</t>
  </si>
  <si>
    <t>плата за использование водными ресурсами</t>
  </si>
  <si>
    <t xml:space="preserve">Налог на добычу полезных ископаемых </t>
  </si>
  <si>
    <t>амортизация</t>
  </si>
  <si>
    <t xml:space="preserve">ГСМ </t>
  </si>
  <si>
    <t>охрана труда и техника безопасности (аттестации рабочих мест)</t>
  </si>
  <si>
    <t xml:space="preserve">электроэнергия </t>
  </si>
  <si>
    <t xml:space="preserve">обслуживание оргтехники </t>
  </si>
  <si>
    <t>8,9.1</t>
  </si>
  <si>
    <t xml:space="preserve">гос.пошлина </t>
  </si>
  <si>
    <t>8,9.2</t>
  </si>
  <si>
    <t xml:space="preserve">повышение квалификации </t>
  </si>
  <si>
    <t>8,9.3</t>
  </si>
  <si>
    <t>коммунальные услуги (отопление здания ауп )</t>
  </si>
  <si>
    <t>8,9.4</t>
  </si>
  <si>
    <t>8,9.5</t>
  </si>
  <si>
    <t xml:space="preserve">услуги почты </t>
  </si>
  <si>
    <t>Другие расходы, всего, в том числе</t>
  </si>
  <si>
    <t>аудиторские услуги</t>
  </si>
  <si>
    <t>аудиторские услуги (энергоаудит)</t>
  </si>
  <si>
    <t xml:space="preserve">объявление в газету </t>
  </si>
  <si>
    <t xml:space="preserve">оформление бюста </t>
  </si>
  <si>
    <t xml:space="preserve">полиграфические услуги </t>
  </si>
  <si>
    <t xml:space="preserve">Услуги по оформлению правоустановл. документов </t>
  </si>
  <si>
    <t xml:space="preserve">Услуга по сопровождению технической поддержке  инф.системы ИС </t>
  </si>
  <si>
    <t xml:space="preserve">Услуги по обеспечению программ 1С облако </t>
  </si>
  <si>
    <t xml:space="preserve">Техобслуживание орг.техники </t>
  </si>
  <si>
    <t xml:space="preserve">Услуги фото/видиосъемки </t>
  </si>
  <si>
    <t xml:space="preserve">услуги СТО </t>
  </si>
  <si>
    <t xml:space="preserve">Бухгалтерские услуги 1С . Франчайзинг  </t>
  </si>
  <si>
    <t>Обновление программоного комплекса АВС-4</t>
  </si>
  <si>
    <t xml:space="preserve">Услуги по предоставлению лицензий на право использование программоного обеспечения </t>
  </si>
  <si>
    <t xml:space="preserve">Услуги по предоставлению канала копоративной связи для проведения видеоконференции </t>
  </si>
  <si>
    <t xml:space="preserve">прочие услуги </t>
  </si>
  <si>
    <t>III</t>
  </si>
  <si>
    <t xml:space="preserve">Всего затрат на предоставления услуг </t>
  </si>
  <si>
    <t>IV</t>
  </si>
  <si>
    <t>Прибыль/Убыток</t>
  </si>
  <si>
    <t>V</t>
  </si>
  <si>
    <t>Необоснованно полученный доход (по итогам 2014 года) с учетом ставки рефинансирования в 5,5%</t>
  </si>
  <si>
    <t>VI</t>
  </si>
  <si>
    <t>Всего доходов</t>
  </si>
  <si>
    <t>VII</t>
  </si>
  <si>
    <t>Объем оказываемых услуг</t>
  </si>
  <si>
    <t>тыс/м3</t>
  </si>
  <si>
    <t xml:space="preserve">Тургеньский групповой водопровод </t>
  </si>
  <si>
    <t xml:space="preserve">Базойский групповой водопровод </t>
  </si>
  <si>
    <t xml:space="preserve">Талгарский групповой водопровод </t>
  </si>
  <si>
    <t>VIII</t>
  </si>
  <si>
    <t xml:space="preserve">Нормативные потери </t>
  </si>
  <si>
    <t xml:space="preserve">отделение "Большой Алматинский канал" и Шелекское отделение </t>
  </si>
  <si>
    <t>отделение "Куртинское водохранилище"</t>
  </si>
  <si>
    <t>тенге/м3</t>
  </si>
  <si>
    <t>IX</t>
  </si>
  <si>
    <t xml:space="preserve">Тариф (без НДС) </t>
  </si>
  <si>
    <t>Среднесписочная численность работников, всего</t>
  </si>
  <si>
    <t xml:space="preserve">человек </t>
  </si>
  <si>
    <t>9*1</t>
  </si>
  <si>
    <t xml:space="preserve">производственного персонала </t>
  </si>
  <si>
    <t>9*2</t>
  </si>
  <si>
    <t xml:space="preserve">административного персонала </t>
  </si>
  <si>
    <t>Среднемесячная з/плата всего, в т.ч.</t>
  </si>
  <si>
    <t>10*1</t>
  </si>
  <si>
    <t>10*2</t>
  </si>
  <si>
    <t>Наименование организации</t>
  </si>
  <si>
    <t xml:space="preserve">Филиал «Большого Алматинского канала им. Д.Кунаева» РГП «Казводхоз» </t>
  </si>
  <si>
    <t>Адрес</t>
  </si>
  <si>
    <t xml:space="preserve">Алматинская область, г.Талгар , ул.Промышленная, 8 </t>
  </si>
  <si>
    <t>Телефон</t>
  </si>
  <si>
    <t>8-727 - 371 80 01</t>
  </si>
  <si>
    <t>Адрес электронной почты</t>
  </si>
  <si>
    <t>rgpbak20061@rambler.ru</t>
  </si>
  <si>
    <t>Фамилия и телефон исполнителя</t>
  </si>
  <si>
    <t xml:space="preserve">Байсалакова А.К.  8-727-371 80 08 </t>
  </si>
  <si>
    <t xml:space="preserve">И.о. Директора филиала </t>
  </si>
  <si>
    <t>О. Байтурсынов   ___________________</t>
  </si>
  <si>
    <t>Дата "____" ___________2018 года</t>
  </si>
  <si>
    <t>М.П.</t>
  </si>
  <si>
    <t xml:space="preserve">начальник экономического отдела  </t>
  </si>
  <si>
    <t xml:space="preserve">С. Даулетов </t>
  </si>
  <si>
    <t>на услуги водохозяйственной системы: "На услуги по подаче воды по каналам"</t>
  </si>
  <si>
    <t>Куда представляется форма: Комитет по регулированию естественных монополий, защите конкуренции и прав потребителей МНЭ РК</t>
  </si>
  <si>
    <t>№ п.п.</t>
  </si>
  <si>
    <t>Наименование показателей</t>
  </si>
  <si>
    <t>ед.изм.</t>
  </si>
  <si>
    <t>Утверждено приказом ДКРЕМЗК №133-ОД от 24.06.2018г. до 01.08.2018г.</t>
  </si>
  <si>
    <t>Утверждено приказом КРЕМЗК №182-ОД 18.07.2018г.  с 01.08.2018г.</t>
  </si>
  <si>
    <t>Фактические затраты за 10 мес.2018 г.</t>
  </si>
  <si>
    <t>№</t>
  </si>
  <si>
    <t>1.</t>
  </si>
  <si>
    <t>Затраты на производство и предоставлении услуг , всего I</t>
  </si>
  <si>
    <t>тыс. тенге</t>
  </si>
  <si>
    <t>1.1.</t>
  </si>
  <si>
    <t>Материальные затраты,всего</t>
  </si>
  <si>
    <t>в том числе:</t>
  </si>
  <si>
    <t>Запасные части</t>
  </si>
  <si>
    <t>топливо(уголь)</t>
  </si>
  <si>
    <t>топливо(газ)</t>
  </si>
  <si>
    <t>1.2.</t>
  </si>
  <si>
    <t>Затраты на оплату труда , всего</t>
  </si>
  <si>
    <t>заработная плата                                производственного  персонала</t>
  </si>
  <si>
    <t xml:space="preserve">социальное медицинское страхование </t>
  </si>
  <si>
    <t>социальное отчисление</t>
  </si>
  <si>
    <t>1.3.</t>
  </si>
  <si>
    <t>1.4.</t>
  </si>
  <si>
    <t>Ремонт , всего</t>
  </si>
  <si>
    <t>капитальный ремонт не приводящий к увеличению стоимости основных средств</t>
  </si>
  <si>
    <t>текущий ремонт не приводящий к увеличению стоимости основных средств</t>
  </si>
  <si>
    <t>Текущий (планово-предупредительный) ремонт,выполняемый хоз.способом</t>
  </si>
  <si>
    <t>1.5.</t>
  </si>
  <si>
    <t>Прочие затраты ,всего</t>
  </si>
  <si>
    <t>выплаты в случаях ,когда постоянная работа  протекает в пути или имеет разъездной характер</t>
  </si>
  <si>
    <t>затраты на поверку и аттестацию приборов учета, лабораторий, обследование энергооборудования</t>
  </si>
  <si>
    <t>дератизационные,дезинфекционные, дезинсекционные  работы</t>
  </si>
  <si>
    <t>подготовка ,переподготовка и повышении квалификации</t>
  </si>
  <si>
    <t xml:space="preserve">обязательные виды страхования </t>
  </si>
  <si>
    <t xml:space="preserve">охрана труда и техника безопасности </t>
  </si>
  <si>
    <t>аттестация гидропостов</t>
  </si>
  <si>
    <t>ТБ и ОТ</t>
  </si>
  <si>
    <t>плата за эмиссии в окружающую среду</t>
  </si>
  <si>
    <t>технический осмотр автотранспорта</t>
  </si>
  <si>
    <t>ремонт автотранспорта</t>
  </si>
  <si>
    <t>страхование автотранспорта</t>
  </si>
  <si>
    <t>услуги сторонних организаций</t>
  </si>
  <si>
    <t xml:space="preserve">инспекционный аудит ИСО </t>
  </si>
  <si>
    <t>страхование работников</t>
  </si>
  <si>
    <t>возмещение затрат на услуги связи</t>
  </si>
  <si>
    <t>содержание гуж.транспорта</t>
  </si>
  <si>
    <t>аренда автотранспорта</t>
  </si>
  <si>
    <t>тарировка гидрометрических вертушек</t>
  </si>
  <si>
    <t>коммунальные услуги , в т.ч.</t>
  </si>
  <si>
    <t>отопление (уголь)</t>
  </si>
  <si>
    <t>освещение(эл.энергия)</t>
  </si>
  <si>
    <t>командировачные расходы</t>
  </si>
  <si>
    <t>1.6.</t>
  </si>
  <si>
    <t>Другие затраты , всего</t>
  </si>
  <si>
    <t>техническое обслуживание высокой линии электроснабжения и устранение неисправности</t>
  </si>
  <si>
    <t>затраты на экологию</t>
  </si>
  <si>
    <t>объявления в газету</t>
  </si>
  <si>
    <t>лабораторные исследование воды</t>
  </si>
  <si>
    <t>налоги в т.ч.</t>
  </si>
  <si>
    <t>налог на транспорт</t>
  </si>
  <si>
    <t>налог на имущество</t>
  </si>
  <si>
    <t>налог на землю</t>
  </si>
  <si>
    <t>плата за пользованием водными ресурсами</t>
  </si>
  <si>
    <t>коммунальные расходы на                собственные нужды</t>
  </si>
  <si>
    <t>2.</t>
  </si>
  <si>
    <t>Расходы периода,всего II</t>
  </si>
  <si>
    <t>2.1.</t>
  </si>
  <si>
    <t>Общие административные расходы,всего</t>
  </si>
  <si>
    <t>2.2.</t>
  </si>
  <si>
    <t xml:space="preserve">заработная плата    административного  персонала   </t>
  </si>
  <si>
    <t>налоговые платежи</t>
  </si>
  <si>
    <t>2.3.</t>
  </si>
  <si>
    <t>обслуживание и ремонт основных средств и нематериальных  активов</t>
  </si>
  <si>
    <t>коммунальные услуги</t>
  </si>
  <si>
    <t>обслуживание оргтехники</t>
  </si>
  <si>
    <t>расходы на содержание и обслуживание тех средства управления</t>
  </si>
  <si>
    <t>представительские расходы , связь,период.печать</t>
  </si>
  <si>
    <t>периодическая печать</t>
  </si>
  <si>
    <t xml:space="preserve">возмещение затрат на коммунальные услуги </t>
  </si>
  <si>
    <t>налоги,всего</t>
  </si>
  <si>
    <t>налоги</t>
  </si>
  <si>
    <t>плата за эмиссии окружающей среды</t>
  </si>
  <si>
    <t>платежи в фонд охраны труда</t>
  </si>
  <si>
    <t>возмещение транспортного налога</t>
  </si>
  <si>
    <t>земельный налог</t>
  </si>
  <si>
    <t>мед.страхование</t>
  </si>
  <si>
    <t>2.4.</t>
  </si>
  <si>
    <t>прочие расходы , всего</t>
  </si>
  <si>
    <t>обязательное страхование</t>
  </si>
  <si>
    <t>подписка/почта</t>
  </si>
  <si>
    <t>вывоз мусора</t>
  </si>
  <si>
    <t>консультационные услуги</t>
  </si>
  <si>
    <t>прочие затраты</t>
  </si>
  <si>
    <t>хозяйственные товары</t>
  </si>
  <si>
    <t>обслуживание компьютерной техники</t>
  </si>
  <si>
    <t>услуги нотариуса</t>
  </si>
  <si>
    <t>информационные услуги</t>
  </si>
  <si>
    <t>расходы на содержание автотранспорта</t>
  </si>
  <si>
    <t>аренда помещения</t>
  </si>
  <si>
    <t>центральное отопление</t>
  </si>
  <si>
    <t>холодное водоснабжения</t>
  </si>
  <si>
    <t>подготовка кадров</t>
  </si>
  <si>
    <t>обслуживание 1С бухгалтерия</t>
  </si>
  <si>
    <t>3.</t>
  </si>
  <si>
    <t>Всего затрат III</t>
  </si>
  <si>
    <t>4.</t>
  </si>
  <si>
    <t>Прибыль</t>
  </si>
  <si>
    <t>5.</t>
  </si>
  <si>
    <t>Необоснованно полученный доход</t>
  </si>
  <si>
    <t>6.</t>
  </si>
  <si>
    <t>7.</t>
  </si>
  <si>
    <t>тыс.м3</t>
  </si>
  <si>
    <t>Тариф (без НДС)</t>
  </si>
  <si>
    <t>Нормативно-технические потери</t>
  </si>
  <si>
    <t>Среднесписочная численность работников,  всего:</t>
  </si>
  <si>
    <t>в том числе</t>
  </si>
  <si>
    <t>производственного персонала</t>
  </si>
  <si>
    <t>чел.</t>
  </si>
  <si>
    <t>административного персонала</t>
  </si>
  <si>
    <t xml:space="preserve">Байсалакова А.К.,   8-727-371 80 08 </t>
  </si>
  <si>
    <t xml:space="preserve">И.о.Директора филиала </t>
  </si>
  <si>
    <t xml:space="preserve">начальник экономического отдела </t>
  </si>
  <si>
    <t xml:space="preserve">С.Даулетов </t>
  </si>
  <si>
    <t xml:space="preserve">приложение 4 к Правилам утверждения  </t>
  </si>
  <si>
    <t xml:space="preserve">инвестиционной программы (проекта) субъекта </t>
  </si>
  <si>
    <t xml:space="preserve">естественной монополии и ее корректировки, </t>
  </si>
  <si>
    <t xml:space="preserve">а также проведения анализа информации об их исполнения </t>
  </si>
  <si>
    <t>№ п/п</t>
  </si>
  <si>
    <t>Наименование мероприятий инвестиционной программы</t>
  </si>
  <si>
    <t>Ед. изм.</t>
  </si>
  <si>
    <t>Кол-во</t>
  </si>
  <si>
    <t xml:space="preserve">Выполнение инвестиционной программы за 10 мес. 2018 год, тыс.тенге  </t>
  </si>
  <si>
    <t xml:space="preserve">сумма , тыс.тенге </t>
  </si>
  <si>
    <t xml:space="preserve">собственные средства </t>
  </si>
  <si>
    <t xml:space="preserve">Реконструкция Бартогайского водохранилища </t>
  </si>
  <si>
    <t>Реконструкция канала Малыбай - 2</t>
  </si>
  <si>
    <t>Мехочистка экскаватором с погрузкой на автомобили</t>
  </si>
  <si>
    <t>м3</t>
  </si>
  <si>
    <t>Транспортировка грунта 2 группы автомобилями до 3 км</t>
  </si>
  <si>
    <t>тонн</t>
  </si>
  <si>
    <t>Мехочистка в ручную</t>
  </si>
  <si>
    <t>Бетонирование ГТС на ПК-23,37,38,48,51,65,84,85,94,95,РП-1-11.</t>
  </si>
  <si>
    <t>Покраска металлических частей ГТС на ПК23-95, РП-1-11.</t>
  </si>
  <si>
    <t>м2</t>
  </si>
  <si>
    <t>Побелка бетонных частей ГТС на ПК23-95,РП-1-11.</t>
  </si>
  <si>
    <t>1.7.</t>
  </si>
  <si>
    <t>Реконструкция винтоподъемников</t>
  </si>
  <si>
    <t>шт.</t>
  </si>
  <si>
    <t>Реонструкция канала Коктерек</t>
  </si>
  <si>
    <t>Создание в ручную защитную дамбу</t>
  </si>
  <si>
    <t>Покраска металлических частей ГТС на ПК - 17, РП-1, водомер</t>
  </si>
  <si>
    <t>Бетонирование ГТС на ПК - 17,РП-1</t>
  </si>
  <si>
    <t>2.5.</t>
  </si>
  <si>
    <t>Побелка бетонных частей ГТС на ПК - 17,РП-1</t>
  </si>
  <si>
    <t>2.6.</t>
  </si>
  <si>
    <t>2.7</t>
  </si>
  <si>
    <t>Замена Р образных резин конусного затвора Бартогайского водохранилища</t>
  </si>
  <si>
    <t>м</t>
  </si>
  <si>
    <t>2.8</t>
  </si>
  <si>
    <t xml:space="preserve">Шелекский гидроузел: Разработка вручную в траншеях глубиной до2 м </t>
  </si>
  <si>
    <t>2.9</t>
  </si>
  <si>
    <t xml:space="preserve">Бетонирование </t>
  </si>
  <si>
    <t>3</t>
  </si>
  <si>
    <t>Разработка вгрунта в отвал экскаваторам</t>
  </si>
  <si>
    <t>3.1</t>
  </si>
  <si>
    <t xml:space="preserve">Замена Р образных резин </t>
  </si>
  <si>
    <t>3.2</t>
  </si>
  <si>
    <t>Замена резиновых уплотнителей 20 см</t>
  </si>
  <si>
    <t>3.3</t>
  </si>
  <si>
    <t>Замена резиновых уплотнителей 30 см</t>
  </si>
  <si>
    <t>3.4</t>
  </si>
  <si>
    <t xml:space="preserve">МК Малыбай  2 : Замена Р образных резин </t>
  </si>
  <si>
    <t>3.5</t>
  </si>
  <si>
    <t>3.6</t>
  </si>
  <si>
    <t>3.7</t>
  </si>
  <si>
    <t xml:space="preserve">МК Ассинский: Замена винтоподъемников </t>
  </si>
  <si>
    <t>комп.</t>
  </si>
  <si>
    <t>3.8</t>
  </si>
  <si>
    <t>Бетонные работы Головного сооружения БАК</t>
  </si>
  <si>
    <t>3.9</t>
  </si>
  <si>
    <t>Укладка пластиковые трубы д 20 мм</t>
  </si>
  <si>
    <t>4</t>
  </si>
  <si>
    <t>Бетон тяжелый на грваии класса В25 приготовление</t>
  </si>
  <si>
    <t>4.1</t>
  </si>
  <si>
    <t xml:space="preserve">Каналы. Укладка бетона вручную при увлажнении поверхности водой </t>
  </si>
  <si>
    <t>4.2</t>
  </si>
  <si>
    <t>Армо сетка и армокаркасы для сооружений на оростительных и осушительных каналах. Установка</t>
  </si>
  <si>
    <t>тн</t>
  </si>
  <si>
    <t>5</t>
  </si>
  <si>
    <t xml:space="preserve">Теплоизоляция зданий наружная. Устройство </t>
  </si>
  <si>
    <t>Итого на 2018 год</t>
  </si>
  <si>
    <t>Проект инвестиционной программы Шелекского отделения</t>
  </si>
  <si>
    <t>Реконструкция ЛБК</t>
  </si>
  <si>
    <t>Срезка деревьев и кустарников на канале Корам</t>
  </si>
  <si>
    <t>га</t>
  </si>
  <si>
    <t>Бетонирование водовыпусков</t>
  </si>
  <si>
    <t>Замена винтоподъемников грузоподъемностью до 5 тонн</t>
  </si>
  <si>
    <t>т</t>
  </si>
  <si>
    <t>Реконструкция ЛБК МК Объединительный</t>
  </si>
  <si>
    <t>Мехочистка в ручную канала от камней</t>
  </si>
  <si>
    <t>Бетонирование дна канала бетоном</t>
  </si>
  <si>
    <t>Реконструкция гидравлического моста</t>
  </si>
  <si>
    <t>Замена винтоподъемников грузоподъемностью до 0,2 тонн</t>
  </si>
  <si>
    <t>2.6</t>
  </si>
  <si>
    <t>Ремонт МК Байсейт: замена винтоподъмников, бетонирование, замена  уплотнительных резин, окраска известковая по штукатурке</t>
  </si>
  <si>
    <t>Ремонт МК Объединительный: замена винтоподъмников, бетонирование, замена  уплотнительных резин, окраска известковая по штукатурке</t>
  </si>
  <si>
    <t>МК Мулушечный замена винтоподъмников, бетонирование, замена  уплотнительных резин, окраска известковая по штукатурке</t>
  </si>
  <si>
    <t>МК Байсеит ПК 4:замена  уплотнительных резин, окраска известковая по штукатурке</t>
  </si>
  <si>
    <t>Всего Бартогай-Шелек на 2018 год</t>
  </si>
  <si>
    <t>Проект инвестиционной программы Таусугурского отделения</t>
  </si>
  <si>
    <t xml:space="preserve">Реконструкция </t>
  </si>
  <si>
    <t>Бетонирование  ПК515+40 под акведуком с правой стороны откоса</t>
  </si>
  <si>
    <t>Бетонирование на ПК 545+50 по обеим сторонам откосов канала</t>
  </si>
  <si>
    <t>Бетонирование на ПК 565+60 по обеим сторонам откосов канала</t>
  </si>
  <si>
    <t>Бетонирование на ПК 558 по обеим сторонам откосов канала</t>
  </si>
  <si>
    <t xml:space="preserve">Реконструкция разрушенных откосных плит по обеим сторонам </t>
  </si>
  <si>
    <t>1.8.</t>
  </si>
  <si>
    <t>Планировка дна канала в земляном русле ПК290-610 бульдозером</t>
  </si>
  <si>
    <t>1.9</t>
  </si>
  <si>
    <t>Ремонт затворов БАК  на ПК 103, ПК 173, ПК 371, ПК 433, ПК 480, ПК 534. ПК 545, ПК 552, ПК 619</t>
  </si>
  <si>
    <t>2</t>
  </si>
  <si>
    <t>Бетонные работы БАК  на ПК 255+50, ПК 569+34, ПК 78. ПК 131, ПК 134</t>
  </si>
  <si>
    <t xml:space="preserve">Механизмы подъемные  с ручным приводом вентовые, масса комплекта до 0,2 т </t>
  </si>
  <si>
    <t>Приобретение</t>
  </si>
  <si>
    <t>Экскаватор TEREX TVEX 140W емкость ковша м3-05-08</t>
  </si>
  <si>
    <t>Проект инвестиционной программы Енбекшиказахского отделения</t>
  </si>
  <si>
    <t>Реконструкция Служебного дома ПК 1016</t>
  </si>
  <si>
    <t>Замена окон</t>
  </si>
  <si>
    <t>Замена дверей</t>
  </si>
  <si>
    <t>Внутренняя штукатурка стен</t>
  </si>
  <si>
    <t xml:space="preserve">Утепление пола </t>
  </si>
  <si>
    <t>Утепление потолка</t>
  </si>
  <si>
    <t>Ограждение забора сеткой рабица</t>
  </si>
  <si>
    <t>Реконструкция парового отопления Д-32 мм, Д-15 мм.</t>
  </si>
  <si>
    <t>Замена кровли</t>
  </si>
  <si>
    <t>Замена Р образных резин на ПК 941 БАК</t>
  </si>
  <si>
    <t>Самосвал КАМАЗ 65115 15 тонн</t>
  </si>
  <si>
    <t>шт</t>
  </si>
  <si>
    <t>Экскаватор ЭО-2626</t>
  </si>
  <si>
    <t>Фронтальный погрузчик XCMG</t>
  </si>
  <si>
    <t>Итого на 2018год</t>
  </si>
  <si>
    <t>Проект инвестиционной программы Каскеленского отделения</t>
  </si>
  <si>
    <t>Реконструкция Служебного дома ПК 1124</t>
  </si>
  <si>
    <t>Внутрення штукатурка стен</t>
  </si>
  <si>
    <t>Утепление пола</t>
  </si>
  <si>
    <t>1.9.</t>
  </si>
  <si>
    <t>Реконструкция парапетов на канале</t>
  </si>
  <si>
    <t>1.10.</t>
  </si>
  <si>
    <t>Бетонирование дна и откосов канала</t>
  </si>
  <si>
    <t>1.11.</t>
  </si>
  <si>
    <t>Окраска металлических поверхностей</t>
  </si>
  <si>
    <t xml:space="preserve">Замена наружных дверей </t>
  </si>
  <si>
    <t>полотно</t>
  </si>
  <si>
    <t xml:space="preserve">Замена окон </t>
  </si>
  <si>
    <t xml:space="preserve">Замена межкомнатных дверей </t>
  </si>
  <si>
    <t xml:space="preserve">Окрашевание водоэмульсионными составами  потолков и стен </t>
  </si>
  <si>
    <t>2.5</t>
  </si>
  <si>
    <t xml:space="preserve">Устройство пола </t>
  </si>
  <si>
    <t>Сплошное выравнивание черновая потолки и стен</t>
  </si>
  <si>
    <t>Сплошное выравнивание финишем  потолки и стен</t>
  </si>
  <si>
    <t>Обшивка стен и потолоки гипсокартонными листами</t>
  </si>
  <si>
    <t>Замена Р образных резин на ПК 1114, ПК 1124 БАК</t>
  </si>
  <si>
    <t>Ремонт конторы на Талгараском дюкере ПК 1059</t>
  </si>
  <si>
    <t>УАЗ-330365-423(441)</t>
  </si>
  <si>
    <t>Дизельный электростанция</t>
  </si>
  <si>
    <t xml:space="preserve">Подъемник </t>
  </si>
  <si>
    <t>Подъемник винтовой 0,5В, D 40</t>
  </si>
  <si>
    <t xml:space="preserve">Подъемник M-2,5В, D 70 </t>
  </si>
  <si>
    <t>МФУ HP Laser Jet Pro MFP M 130a</t>
  </si>
  <si>
    <t>МФУ HP Laser Jet Pro MFP M 436</t>
  </si>
  <si>
    <t xml:space="preserve">Измеритель скорости потока с электронным преобразователем </t>
  </si>
  <si>
    <t>Всего по БАКу на 2018 год</t>
  </si>
  <si>
    <t>Проект инвестиционной программы Куртинского отделения</t>
  </si>
  <si>
    <t>Реконструкция Правобережного магистрального канала</t>
  </si>
  <si>
    <t>Мехочистка канала с ПК 0 по ПК 32 экскаватором  0,25 м3</t>
  </si>
  <si>
    <t>Мехочистка канала ПК32-94 экскаватором 0,25 м3 (земляное русло)</t>
  </si>
  <si>
    <t>Заделка швов облицовки канала ПК 0 - 80</t>
  </si>
  <si>
    <t>пм</t>
  </si>
  <si>
    <t>Ремонт облицовки канала бетоном</t>
  </si>
  <si>
    <t>Срезка и сжигание растительности на канале ПК 32 по ПК 94</t>
  </si>
  <si>
    <t>Замена плоских затворов с винтоподъемниками ПК 32-38,1*1,1*0,5м</t>
  </si>
  <si>
    <t>Ремонт бетонных конструкции Мост ПК 50</t>
  </si>
  <si>
    <t>Покраска металлических конструкции  Р-5 ПК 72</t>
  </si>
  <si>
    <t>Установка гидромостиков 0,5*3,0 м</t>
  </si>
  <si>
    <t>Замена плоских затворов  ПК 65-71,0,85*0,95 м,1,12*1,2м</t>
  </si>
  <si>
    <t>Устройство фиксированного русла бетонирование Р-1-3 ПК 78</t>
  </si>
  <si>
    <t xml:space="preserve">Ремонт распределительного канала ЛМК и ПМК Куртинского водохранилища, Таскутанской плотины </t>
  </si>
  <si>
    <t>ВСЕГО на 2018 год</t>
  </si>
  <si>
    <t>И.о.Директора филиала "БАК им. Д. Кунаева"</t>
  </si>
  <si>
    <t>О.Байтурсынов</t>
  </si>
  <si>
    <t>Начальник отдела экономики</t>
  </si>
  <si>
    <t>С.Даулетов</t>
  </si>
  <si>
    <t>Байсалакова А.</t>
  </si>
  <si>
    <t>на услуги по подаче поливной воды по распределительным сетям</t>
  </si>
  <si>
    <t xml:space="preserve">Утвержденная инвестиционная программа на 2018 год с учетом корректировки,  тыс.тенге                    (без НДС) </t>
  </si>
  <si>
    <t>Проект инвестиционной программы производственного участка Тургенский групповой водопровод</t>
  </si>
  <si>
    <t xml:space="preserve">Газогенератор АСП-10 (сварка и резка) </t>
  </si>
  <si>
    <t>ед.</t>
  </si>
  <si>
    <t xml:space="preserve">Аппарат газосварочный </t>
  </si>
  <si>
    <t xml:space="preserve">автомобиль LADA 4x4, 1,7 л.  5МКПП </t>
  </si>
  <si>
    <t>Проект инвестиционной программы производственного участка Бозойский групповой водопровод</t>
  </si>
  <si>
    <t xml:space="preserve">Трансформатор ТМГ 25/10-0,4 кВ </t>
  </si>
  <si>
    <t xml:space="preserve">автомобиль KIA Sorento NEW 3,5 л, </t>
  </si>
  <si>
    <t>Проект инвестиционной программы производственного участка Талгарский  групповой водопровод</t>
  </si>
  <si>
    <t>Реконструкция</t>
  </si>
  <si>
    <t xml:space="preserve">Установка полиэтиленового хомута ДУ 400 </t>
  </si>
  <si>
    <t>Ремонт на ПК 103+35, ПК 108+09</t>
  </si>
  <si>
    <t>8.1.</t>
  </si>
  <si>
    <t>Установка полиэтиленовых адаптеров  ДУ400</t>
  </si>
  <si>
    <t>8.2.</t>
  </si>
  <si>
    <t>Приварка фланцев к ПЭ трубопроводам д 400 мм</t>
  </si>
  <si>
    <t>8.3.</t>
  </si>
  <si>
    <t>Установка полиэтиленовых отводов ДУ 400</t>
  </si>
  <si>
    <t>Колодцы водопроводные бетонные прямоугольные с монолитными стенами и покрытием из сборного железобетона. Устройство в грунтах сухих (наращивание)</t>
  </si>
  <si>
    <t xml:space="preserve">Ремонт Головного водозабора ГВ </t>
  </si>
  <si>
    <t xml:space="preserve">шт </t>
  </si>
  <si>
    <t xml:space="preserve">Очистка резервуара </t>
  </si>
  <si>
    <t xml:space="preserve">Трансформатор масляный трехфазный типа ТМ с расширителем и ТМГ100/6-10У1,мощн.100 кВА </t>
  </si>
  <si>
    <t xml:space="preserve">Мотопомпа HOONYAW30P </t>
  </si>
  <si>
    <t xml:space="preserve">Горелка (дизельная, одноступенчатая, мощность 40-55 кВт) </t>
  </si>
  <si>
    <t xml:space="preserve">Сварочный аппарат инверторный (ТСН NBC-350A) </t>
  </si>
  <si>
    <t>ВСЕГО на 2018 год:</t>
  </si>
  <si>
    <t xml:space="preserve">О. Байтурсынов </t>
  </si>
  <si>
    <t xml:space="preserve">Начальник отдела экономики </t>
  </si>
  <si>
    <t>исп. Байсалакова А.</t>
  </si>
  <si>
    <t xml:space="preserve">Утвержденная инвестиционная программа на 2018 год ,  тыс.тенге (без НДС) </t>
  </si>
  <si>
    <t xml:space="preserve">Выполнение инвестиционной программы (проекта) субъекта естественной монополии  филиала "БАК им. Д. Кунаева"  РГП на ПХВ "Казводхоз за за 2018 год </t>
  </si>
  <si>
    <t xml:space="preserve">Выполнение инвестиционной программы (проекта) субъекта естественной монополии  филиала "БАК им. Д. Кунаева"  РГП на ПХВ "Казводхоз за  2018 год на услуги по подаче поливной воды </t>
  </si>
  <si>
    <t>Отчётный период:  2018 год</t>
  </si>
  <si>
    <t xml:space="preserve">Периодичность: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</si>
</sst>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"/>
  </numFmts>
  <fonts count="3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</cellStyleXfs>
  <cellXfs count="343">
    <xf numFmtId="0" fontId="0" fillId="0" borderId="0" xfId="0"/>
    <xf numFmtId="4" fontId="2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/>
    </xf>
    <xf numFmtId="0" fontId="5" fillId="2" borderId="0" xfId="1" applyFont="1" applyFill="1" applyAlignment="1" applyProtection="1">
      <alignment horizontal="right"/>
    </xf>
    <xf numFmtId="164" fontId="2" fillId="2" borderId="0" xfId="0" applyNumberFormat="1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2" fontId="7" fillId="2" borderId="6" xfId="2" applyNumberFormat="1" applyFont="1" applyFill="1" applyBorder="1" applyAlignment="1">
      <alignment horizontal="center" vertical="center" wrapText="1"/>
    </xf>
    <xf numFmtId="2" fontId="7" fillId="2" borderId="6" xfId="2" applyNumberFormat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top"/>
    </xf>
    <xf numFmtId="165" fontId="8" fillId="2" borderId="6" xfId="2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top"/>
    </xf>
    <xf numFmtId="1" fontId="8" fillId="2" borderId="6" xfId="2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top"/>
    </xf>
    <xf numFmtId="2" fontId="7" fillId="2" borderId="4" xfId="2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left" vertical="center" wrapText="1"/>
    </xf>
    <xf numFmtId="2" fontId="8" fillId="2" borderId="4" xfId="2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top"/>
    </xf>
    <xf numFmtId="2" fontId="7" fillId="2" borderId="5" xfId="2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1" fillId="2" borderId="6" xfId="2" applyNumberFormat="1" applyFont="1" applyFill="1" applyBorder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2" fontId="7" fillId="2" borderId="4" xfId="2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2" fontId="11" fillId="2" borderId="4" xfId="2" applyNumberFormat="1" applyFont="1" applyFill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>
      <alignment horizontal="center" vertical="center" wrapText="1"/>
    </xf>
    <xf numFmtId="2" fontId="11" fillId="2" borderId="0" xfId="2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13" fillId="2" borderId="0" xfId="0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14" fillId="2" borderId="0" xfId="0" applyNumberFormat="1" applyFont="1" applyFill="1"/>
    <xf numFmtId="2" fontId="7" fillId="2" borderId="0" xfId="2" applyNumberFormat="1" applyFont="1" applyFill="1" applyBorder="1" applyAlignment="1">
      <alignment vertical="center" wrapText="1"/>
    </xf>
    <xf numFmtId="2" fontId="8" fillId="2" borderId="0" xfId="2" applyNumberFormat="1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top"/>
    </xf>
    <xf numFmtId="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8" fillId="2" borderId="0" xfId="1" applyFont="1" applyFill="1" applyAlignment="1" applyProtection="1">
      <alignment horizontal="right"/>
    </xf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6" fillId="0" borderId="0" xfId="0" applyFont="1" applyAlignment="1"/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6" fillId="0" borderId="7" xfId="0" applyFont="1" applyBorder="1" applyAlignment="1">
      <alignment vertical="center"/>
    </xf>
    <xf numFmtId="4" fontId="16" fillId="2" borderId="6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>
      <alignment vertical="center"/>
    </xf>
    <xf numFmtId="1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/>
    </xf>
    <xf numFmtId="166" fontId="16" fillId="2" borderId="6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9" fillId="0" borderId="6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66" fontId="15" fillId="2" borderId="6" xfId="0" applyNumberFormat="1" applyFont="1" applyFill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4" fontId="16" fillId="2" borderId="6" xfId="0" applyNumberFormat="1" applyFont="1" applyFill="1" applyBorder="1" applyAlignment="1">
      <alignment horizontal="center"/>
    </xf>
    <xf numFmtId="166" fontId="16" fillId="2" borderId="6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4" fontId="15" fillId="2" borderId="6" xfId="0" applyNumberFormat="1" applyFont="1" applyFill="1" applyBorder="1" applyAlignment="1">
      <alignment horizontal="center" vertical="center"/>
    </xf>
    <xf numFmtId="166" fontId="15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horizontal="center" wrapText="1"/>
    </xf>
    <xf numFmtId="4" fontId="15" fillId="2" borderId="6" xfId="0" applyNumberFormat="1" applyFont="1" applyFill="1" applyBorder="1" applyAlignment="1">
      <alignment horizontal="center" wrapText="1"/>
    </xf>
    <xf numFmtId="166" fontId="15" fillId="2" borderId="6" xfId="0" applyNumberFormat="1" applyFont="1" applyFill="1" applyBorder="1" applyAlignment="1">
      <alignment horizontal="center" wrapText="1"/>
    </xf>
    <xf numFmtId="2" fontId="15" fillId="0" borderId="6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5" fillId="0" borderId="1" xfId="0" applyFont="1" applyBorder="1"/>
    <xf numFmtId="4" fontId="15" fillId="2" borderId="1" xfId="0" applyNumberFormat="1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6" xfId="0" applyFont="1" applyBorder="1" applyAlignment="1"/>
    <xf numFmtId="3" fontId="15" fillId="2" borderId="6" xfId="0" applyNumberFormat="1" applyFont="1" applyFill="1" applyBorder="1" applyAlignment="1">
      <alignment horizontal="center"/>
    </xf>
    <xf numFmtId="0" fontId="15" fillId="0" borderId="0" xfId="0" applyFont="1" applyBorder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/>
    </xf>
    <xf numFmtId="0" fontId="21" fillId="2" borderId="0" xfId="0" applyFont="1" applyFill="1"/>
    <xf numFmtId="0" fontId="21" fillId="0" borderId="0" xfId="0" applyFont="1"/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" fontId="23" fillId="2" borderId="0" xfId="0" applyNumberFormat="1" applyFont="1" applyFill="1"/>
    <xf numFmtId="0" fontId="15" fillId="2" borderId="0" xfId="0" applyFont="1" applyFill="1" applyAlignment="1">
      <alignment horizontal="center"/>
    </xf>
    <xf numFmtId="4" fontId="16" fillId="2" borderId="0" xfId="0" applyNumberFormat="1" applyFont="1" applyFill="1" applyAlignment="1">
      <alignment horizontal="center"/>
    </xf>
    <xf numFmtId="0" fontId="25" fillId="2" borderId="0" xfId="3" applyFont="1" applyFill="1"/>
    <xf numFmtId="49" fontId="25" fillId="2" borderId="0" xfId="3" applyNumberFormat="1" applyFont="1" applyFill="1"/>
    <xf numFmtId="0" fontId="25" fillId="2" borderId="0" xfId="3" applyFont="1" applyFill="1" applyAlignment="1">
      <alignment horizontal="center" vertical="center"/>
    </xf>
    <xf numFmtId="4" fontId="25" fillId="2" borderId="0" xfId="3" applyNumberFormat="1" applyFont="1" applyFill="1"/>
    <xf numFmtId="0" fontId="26" fillId="2" borderId="0" xfId="3" applyFont="1" applyFill="1"/>
    <xf numFmtId="4" fontId="25" fillId="2" borderId="0" xfId="3" applyNumberFormat="1" applyFont="1" applyFill="1" applyAlignment="1">
      <alignment horizontal="center"/>
    </xf>
    <xf numFmtId="0" fontId="25" fillId="2" borderId="0" xfId="3" applyFont="1" applyFill="1" applyAlignment="1">
      <alignment vertical="center"/>
    </xf>
    <xf numFmtId="49" fontId="27" fillId="2" borderId="0" xfId="3" applyNumberFormat="1" applyFont="1" applyFill="1" applyAlignment="1">
      <alignment horizontal="center"/>
    </xf>
    <xf numFmtId="0" fontId="27" fillId="2" borderId="6" xfId="3" applyFont="1" applyFill="1" applyBorder="1" applyAlignment="1">
      <alignment horizontal="center" vertical="center" wrapText="1"/>
    </xf>
    <xf numFmtId="49" fontId="27" fillId="2" borderId="6" xfId="3" applyNumberFormat="1" applyFont="1" applyFill="1" applyBorder="1" applyAlignment="1">
      <alignment horizontal="center" vertical="center" wrapText="1"/>
    </xf>
    <xf numFmtId="4" fontId="27" fillId="2" borderId="6" xfId="3" applyNumberFormat="1" applyFont="1" applyFill="1" applyBorder="1" applyAlignment="1">
      <alignment horizontal="center" vertical="center" wrapText="1"/>
    </xf>
    <xf numFmtId="0" fontId="25" fillId="2" borderId="6" xfId="3" applyFont="1" applyFill="1" applyBorder="1" applyAlignment="1">
      <alignment horizontal="center" vertical="center"/>
    </xf>
    <xf numFmtId="49" fontId="25" fillId="2" borderId="6" xfId="3" applyNumberFormat="1" applyFont="1" applyFill="1" applyBorder="1" applyAlignment="1">
      <alignment horizontal="center" vertical="center" wrapText="1"/>
    </xf>
    <xf numFmtId="0" fontId="25" fillId="2" borderId="6" xfId="3" applyFont="1" applyFill="1" applyBorder="1"/>
    <xf numFmtId="0" fontId="27" fillId="2" borderId="6" xfId="3" applyFont="1" applyFill="1" applyBorder="1" applyAlignment="1">
      <alignment horizontal="center" vertical="center"/>
    </xf>
    <xf numFmtId="0" fontId="27" fillId="2" borderId="6" xfId="3" applyFont="1" applyFill="1" applyBorder="1" applyAlignment="1">
      <alignment horizontal="left" vertical="center"/>
    </xf>
    <xf numFmtId="4" fontId="27" fillId="2" borderId="6" xfId="3" applyNumberFormat="1" applyFont="1" applyFill="1" applyBorder="1" applyAlignment="1">
      <alignment horizontal="center" vertical="center"/>
    </xf>
    <xf numFmtId="0" fontId="25" fillId="2" borderId="0" xfId="3" applyFont="1" applyFill="1" applyBorder="1"/>
    <xf numFmtId="0" fontId="25" fillId="2" borderId="6" xfId="3" applyFont="1" applyFill="1" applyBorder="1" applyAlignment="1">
      <alignment vertical="top" wrapText="1"/>
    </xf>
    <xf numFmtId="4" fontId="27" fillId="2" borderId="6" xfId="3" applyNumberFormat="1" applyFont="1" applyFill="1" applyBorder="1" applyAlignment="1">
      <alignment horizontal="center"/>
    </xf>
    <xf numFmtId="0" fontId="28" fillId="2" borderId="6" xfId="3" applyFont="1" applyFill="1" applyBorder="1" applyAlignment="1">
      <alignment horizontal="center" vertical="center" wrapText="1"/>
    </xf>
    <xf numFmtId="0" fontId="29" fillId="2" borderId="6" xfId="3" applyFont="1" applyFill="1" applyBorder="1" applyAlignment="1">
      <alignment horizontal="center" vertical="center" wrapText="1"/>
    </xf>
    <xf numFmtId="4" fontId="25" fillId="2" borderId="6" xfId="3" applyNumberFormat="1" applyFont="1" applyFill="1" applyBorder="1" applyAlignment="1">
      <alignment horizontal="center" vertical="center"/>
    </xf>
    <xf numFmtId="49" fontId="25" fillId="2" borderId="6" xfId="3" applyNumberFormat="1" applyFont="1" applyFill="1" applyBorder="1" applyAlignment="1">
      <alignment horizontal="left" vertical="center" wrapText="1"/>
    </xf>
    <xf numFmtId="0" fontId="25" fillId="2" borderId="6" xfId="3" applyFont="1" applyFill="1" applyBorder="1" applyAlignment="1">
      <alignment horizontal="left" wrapText="1"/>
    </xf>
    <xf numFmtId="0" fontId="27" fillId="2" borderId="6" xfId="3" applyFont="1" applyFill="1" applyBorder="1" applyAlignment="1">
      <alignment horizontal="left" wrapText="1"/>
    </xf>
    <xf numFmtId="49" fontId="28" fillId="2" borderId="6" xfId="3" applyNumberFormat="1" applyFont="1" applyFill="1" applyBorder="1" applyAlignment="1">
      <alignment horizontal="center" vertical="center" wrapText="1"/>
    </xf>
    <xf numFmtId="3" fontId="25" fillId="2" borderId="6" xfId="3" applyNumberFormat="1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 wrapText="1"/>
    </xf>
    <xf numFmtId="4" fontId="25" fillId="2" borderId="6" xfId="3" applyNumberFormat="1" applyFont="1" applyFill="1" applyBorder="1" applyAlignment="1">
      <alignment horizontal="center" vertical="center" wrapText="1"/>
    </xf>
    <xf numFmtId="0" fontId="27" fillId="2" borderId="6" xfId="3" applyFont="1" applyFill="1" applyBorder="1" applyAlignment="1">
      <alignment horizontal="left" vertical="center" wrapText="1"/>
    </xf>
    <xf numFmtId="0" fontId="27" fillId="2" borderId="6" xfId="3" applyFont="1" applyFill="1" applyBorder="1" applyAlignment="1">
      <alignment horizontal="center"/>
    </xf>
    <xf numFmtId="49" fontId="25" fillId="2" borderId="6" xfId="3" applyNumberFormat="1" applyFont="1" applyFill="1" applyBorder="1" applyAlignment="1">
      <alignment horizontal="center" vertical="center"/>
    </xf>
    <xf numFmtId="0" fontId="27" fillId="2" borderId="6" xfId="3" applyFont="1" applyFill="1" applyBorder="1" applyAlignment="1">
      <alignment vertical="center" wrapText="1"/>
    </xf>
    <xf numFmtId="0" fontId="25" fillId="2" borderId="6" xfId="3" applyFont="1" applyFill="1" applyBorder="1" applyAlignment="1">
      <alignment vertical="center" wrapText="1"/>
    </xf>
    <xf numFmtId="3" fontId="25" fillId="2" borderId="6" xfId="3" applyNumberFormat="1" applyFont="1" applyFill="1" applyBorder="1" applyAlignment="1">
      <alignment horizontal="center" vertical="center" wrapText="1"/>
    </xf>
    <xf numFmtId="4" fontId="25" fillId="2" borderId="6" xfId="3" applyNumberFormat="1" applyFont="1" applyFill="1" applyBorder="1" applyAlignment="1">
      <alignment horizontal="center"/>
    </xf>
    <xf numFmtId="0" fontId="25" fillId="2" borderId="6" xfId="3" applyFont="1" applyFill="1" applyBorder="1" applyAlignment="1">
      <alignment horizontal="left" vertical="top" wrapText="1"/>
    </xf>
    <xf numFmtId="3" fontId="25" fillId="2" borderId="6" xfId="3" applyNumberFormat="1" applyFont="1" applyFill="1" applyBorder="1" applyAlignment="1">
      <alignment horizontal="center"/>
    </xf>
    <xf numFmtId="4" fontId="27" fillId="2" borderId="6" xfId="3" applyNumberFormat="1" applyFont="1" applyFill="1" applyBorder="1" applyAlignment="1">
      <alignment vertical="center" wrapText="1"/>
    </xf>
    <xf numFmtId="3" fontId="25" fillId="2" borderId="6" xfId="3" applyNumberFormat="1" applyFont="1" applyFill="1" applyBorder="1" applyAlignment="1">
      <alignment horizontal="center" wrapText="1"/>
    </xf>
    <xf numFmtId="4" fontId="25" fillId="2" borderId="6" xfId="3" applyNumberFormat="1" applyFont="1" applyFill="1" applyBorder="1" applyAlignment="1">
      <alignment horizontal="center" wrapText="1"/>
    </xf>
    <xf numFmtId="0" fontId="25" fillId="2" borderId="0" xfId="3" applyFont="1" applyFill="1" applyBorder="1" applyAlignment="1">
      <alignment horizontal="center" vertical="center" wrapText="1"/>
    </xf>
    <xf numFmtId="49" fontId="27" fillId="2" borderId="0" xfId="3" applyNumberFormat="1" applyFont="1" applyFill="1" applyBorder="1"/>
    <xf numFmtId="0" fontId="25" fillId="2" borderId="0" xfId="3" applyFont="1" applyFill="1" applyBorder="1" applyAlignment="1">
      <alignment horizontal="center" vertical="center"/>
    </xf>
    <xf numFmtId="4" fontId="25" fillId="2" borderId="0" xfId="3" applyNumberFormat="1" applyFont="1" applyFill="1" applyBorder="1"/>
    <xf numFmtId="4" fontId="27" fillId="2" borderId="0" xfId="3" applyNumberFormat="1" applyFont="1" applyFill="1" applyBorder="1" applyAlignment="1">
      <alignment horizontal="center"/>
    </xf>
    <xf numFmtId="0" fontId="27" fillId="2" borderId="0" xfId="3" applyFont="1" applyFill="1" applyAlignment="1"/>
    <xf numFmtId="4" fontId="27" fillId="2" borderId="0" xfId="3" applyNumberFormat="1" applyFont="1" applyFill="1" applyAlignment="1"/>
    <xf numFmtId="4" fontId="27" fillId="2" borderId="0" xfId="3" applyNumberFormat="1" applyFont="1" applyFill="1" applyAlignment="1">
      <alignment horizontal="center"/>
    </xf>
    <xf numFmtId="4" fontId="27" fillId="2" borderId="0" xfId="3" applyNumberFormat="1" applyFont="1" applyFill="1"/>
    <xf numFmtId="0" fontId="27" fillId="2" borderId="0" xfId="3" applyFont="1" applyFill="1" applyBorder="1" applyAlignment="1">
      <alignment horizontal="center"/>
    </xf>
    <xf numFmtId="49" fontId="27" fillId="2" borderId="0" xfId="3" applyNumberFormat="1" applyFont="1" applyFill="1" applyAlignment="1">
      <alignment horizontal="left"/>
    </xf>
    <xf numFmtId="4" fontId="27" fillId="2" borderId="0" xfId="3" applyNumberFormat="1" applyFont="1" applyFill="1" applyAlignment="1">
      <alignment horizontal="left"/>
    </xf>
    <xf numFmtId="49" fontId="27" fillId="2" borderId="0" xfId="3" applyNumberFormat="1" applyFont="1" applyFill="1" applyAlignment="1">
      <alignment horizontal="left" indent="12"/>
    </xf>
    <xf numFmtId="4" fontId="27" fillId="2" borderId="0" xfId="3" applyNumberFormat="1" applyFont="1" applyFill="1" applyAlignment="1">
      <alignment vertical="center"/>
    </xf>
    <xf numFmtId="0" fontId="25" fillId="2" borderId="0" xfId="3" applyFont="1" applyFill="1" applyBorder="1" applyAlignment="1">
      <alignment wrapText="1"/>
    </xf>
    <xf numFmtId="4" fontId="27" fillId="2" borderId="0" xfId="3" applyNumberFormat="1" applyFont="1" applyFill="1" applyBorder="1" applyAlignment="1">
      <alignment horizontal="left"/>
    </xf>
    <xf numFmtId="49" fontId="26" fillId="2" borderId="0" xfId="3" applyNumberFormat="1" applyFont="1" applyFill="1"/>
    <xf numFmtId="0" fontId="30" fillId="2" borderId="0" xfId="3" applyFont="1" applyFill="1"/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0" fontId="1" fillId="2" borderId="0" xfId="0" applyFont="1" applyFill="1" applyAlignment="1"/>
    <xf numFmtId="4" fontId="9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top"/>
    </xf>
    <xf numFmtId="4" fontId="11" fillId="2" borderId="6" xfId="0" applyNumberFormat="1" applyFont="1" applyFill="1" applyBorder="1" applyAlignment="1">
      <alignment horizontal="center" vertical="top"/>
    </xf>
    <xf numFmtId="4" fontId="8" fillId="2" borderId="0" xfId="0" applyNumberFormat="1" applyFont="1" applyFill="1" applyAlignment="1">
      <alignment horizontal="center" vertical="top"/>
    </xf>
    <xf numFmtId="0" fontId="25" fillId="0" borderId="0" xfId="3" applyFont="1"/>
    <xf numFmtId="49" fontId="25" fillId="0" borderId="0" xfId="3" applyNumberFormat="1" applyFont="1" applyAlignment="1">
      <alignment wrapText="1"/>
    </xf>
    <xf numFmtId="0" fontId="25" fillId="0" borderId="0" xfId="3" applyFont="1" applyAlignment="1">
      <alignment horizontal="center" vertical="center"/>
    </xf>
    <xf numFmtId="0" fontId="26" fillId="0" borderId="0" xfId="3" applyFont="1"/>
    <xf numFmtId="49" fontId="27" fillId="0" borderId="0" xfId="3" applyNumberFormat="1" applyFont="1" applyAlignment="1">
      <alignment horizontal="center" wrapText="1"/>
    </xf>
    <xf numFmtId="0" fontId="25" fillId="0" borderId="6" xfId="3" applyFont="1" applyBorder="1" applyAlignment="1">
      <alignment horizontal="center" vertical="center"/>
    </xf>
    <xf numFmtId="49" fontId="25" fillId="0" borderId="6" xfId="3" applyNumberFormat="1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0" fontId="25" fillId="0" borderId="6" xfId="3" applyFont="1" applyBorder="1"/>
    <xf numFmtId="0" fontId="27" fillId="0" borderId="6" xfId="3" applyFont="1" applyBorder="1" applyAlignment="1">
      <alignment horizontal="left" wrapText="1"/>
    </xf>
    <xf numFmtId="0" fontId="25" fillId="0" borderId="6" xfId="3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/>
    </xf>
    <xf numFmtId="4" fontId="27" fillId="0" borderId="6" xfId="3" applyNumberFormat="1" applyFont="1" applyBorder="1"/>
    <xf numFmtId="0" fontId="25" fillId="0" borderId="6" xfId="3" applyFont="1" applyBorder="1" applyAlignment="1">
      <alignment vertical="center" wrapText="1"/>
    </xf>
    <xf numFmtId="2" fontId="25" fillId="0" borderId="6" xfId="3" applyNumberFormat="1" applyFont="1" applyBorder="1"/>
    <xf numFmtId="4" fontId="25" fillId="0" borderId="6" xfId="3" applyNumberFormat="1" applyFont="1" applyBorder="1"/>
    <xf numFmtId="4" fontId="25" fillId="0" borderId="0" xfId="3" applyNumberFormat="1" applyFont="1"/>
    <xf numFmtId="0" fontId="25" fillId="3" borderId="6" xfId="3" applyFont="1" applyFill="1" applyBorder="1"/>
    <xf numFmtId="49" fontId="27" fillId="3" borderId="6" xfId="3" applyNumberFormat="1" applyFont="1" applyFill="1" applyBorder="1" applyAlignment="1">
      <alignment horizontal="left" wrapText="1"/>
    </xf>
    <xf numFmtId="0" fontId="25" fillId="3" borderId="6" xfId="3" applyFont="1" applyFill="1" applyBorder="1" applyAlignment="1">
      <alignment horizontal="center" vertical="center"/>
    </xf>
    <xf numFmtId="0" fontId="27" fillId="3" borderId="6" xfId="3" applyFont="1" applyFill="1" applyBorder="1" applyAlignment="1">
      <alignment horizontal="center"/>
    </xf>
    <xf numFmtId="4" fontId="27" fillId="3" borderId="6" xfId="3" applyNumberFormat="1" applyFont="1" applyFill="1" applyBorder="1" applyAlignment="1">
      <alignment horizontal="right" vertical="center"/>
    </xf>
    <xf numFmtId="49" fontId="27" fillId="0" borderId="6" xfId="3" applyNumberFormat="1" applyFont="1" applyBorder="1" applyAlignment="1">
      <alignment horizontal="center" vertical="center" wrapText="1"/>
    </xf>
    <xf numFmtId="0" fontId="28" fillId="0" borderId="6" xfId="3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left" wrapText="1"/>
    </xf>
    <xf numFmtId="0" fontId="25" fillId="0" borderId="6" xfId="3" applyFont="1" applyFill="1" applyBorder="1" applyAlignment="1">
      <alignment horizontal="center" vertical="center"/>
    </xf>
    <xf numFmtId="4" fontId="27" fillId="0" borderId="6" xfId="3" applyNumberFormat="1" applyFont="1" applyFill="1" applyBorder="1" applyAlignment="1">
      <alignment horizontal="right" vertical="center"/>
    </xf>
    <xf numFmtId="0" fontId="25" fillId="2" borderId="6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left" vertical="center" wrapText="1"/>
    </xf>
    <xf numFmtId="0" fontId="28" fillId="3" borderId="6" xfId="3" applyFont="1" applyFill="1" applyBorder="1" applyAlignment="1">
      <alignment horizontal="center" vertical="center" wrapText="1"/>
    </xf>
    <xf numFmtId="0" fontId="27" fillId="3" borderId="6" xfId="3" applyFont="1" applyFill="1" applyBorder="1" applyAlignment="1">
      <alignment horizontal="left" vertical="center" wrapText="1"/>
    </xf>
    <xf numFmtId="0" fontId="27" fillId="3" borderId="6" xfId="3" applyFont="1" applyFill="1" applyBorder="1" applyAlignment="1">
      <alignment horizontal="center" vertical="center" wrapText="1"/>
    </xf>
    <xf numFmtId="4" fontId="27" fillId="3" borderId="6" xfId="3" applyNumberFormat="1" applyFont="1" applyFill="1" applyBorder="1" applyAlignment="1">
      <alignment horizontal="right" vertical="center" wrapText="1"/>
    </xf>
    <xf numFmtId="0" fontId="27" fillId="0" borderId="6" xfId="3" applyFont="1" applyBorder="1" applyAlignment="1">
      <alignment horizontal="center" vertical="center"/>
    </xf>
    <xf numFmtId="0" fontId="27" fillId="0" borderId="6" xfId="3" applyFont="1" applyBorder="1" applyAlignment="1">
      <alignment horizontal="left" vertical="center" wrapText="1"/>
    </xf>
    <xf numFmtId="0" fontId="27" fillId="0" borderId="6" xfId="3" applyFont="1" applyBorder="1" applyAlignment="1">
      <alignment vertical="center" wrapText="1"/>
    </xf>
    <xf numFmtId="0" fontId="27" fillId="0" borderId="6" xfId="3" applyFont="1" applyFill="1" applyBorder="1" applyAlignment="1">
      <alignment horizontal="center" vertical="center"/>
    </xf>
    <xf numFmtId="4" fontId="27" fillId="2" borderId="6" xfId="3" applyNumberFormat="1" applyFont="1" applyFill="1" applyBorder="1"/>
    <xf numFmtId="0" fontId="27" fillId="0" borderId="0" xfId="3" applyFont="1"/>
    <xf numFmtId="0" fontId="26" fillId="0" borderId="6" xfId="3" applyFont="1" applyBorder="1" applyAlignment="1">
      <alignment horizontal="center" vertical="center" wrapText="1"/>
    </xf>
    <xf numFmtId="16" fontId="26" fillId="0" borderId="6" xfId="3" applyNumberFormat="1" applyFont="1" applyBorder="1" applyAlignment="1">
      <alignment horizontal="center" vertical="center" wrapText="1"/>
    </xf>
    <xf numFmtId="0" fontId="25" fillId="0" borderId="6" xfId="3" applyFont="1" applyFill="1" applyBorder="1" applyAlignment="1">
      <alignment vertical="center" wrapText="1"/>
    </xf>
    <xf numFmtId="165" fontId="25" fillId="0" borderId="6" xfId="3" applyNumberFormat="1" applyFont="1" applyFill="1" applyBorder="1" applyAlignment="1">
      <alignment horizontal="center" vertical="center" wrapText="1"/>
    </xf>
    <xf numFmtId="1" fontId="25" fillId="0" borderId="6" xfId="3" applyNumberFormat="1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vertical="top" wrapText="1"/>
    </xf>
    <xf numFmtId="0" fontId="31" fillId="0" borderId="6" xfId="3" applyFont="1" applyBorder="1" applyAlignment="1">
      <alignment horizontal="left" vertical="top" wrapText="1"/>
    </xf>
    <xf numFmtId="0" fontId="27" fillId="0" borderId="6" xfId="3" applyFont="1" applyFill="1" applyBorder="1" applyAlignment="1">
      <alignment horizontal="center" vertical="center" wrapText="1"/>
    </xf>
    <xf numFmtId="4" fontId="27" fillId="0" borderId="6" xfId="3" applyNumberFormat="1" applyFont="1" applyBorder="1" applyAlignment="1">
      <alignment horizontal="right" vertical="center"/>
    </xf>
    <xf numFmtId="2" fontId="27" fillId="0" borderId="6" xfId="3" applyNumberFormat="1" applyFont="1" applyBorder="1"/>
    <xf numFmtId="0" fontId="25" fillId="3" borderId="6" xfId="3" applyFont="1" applyFill="1" applyBorder="1" applyAlignment="1">
      <alignment horizontal="center" vertical="center" wrapText="1"/>
    </xf>
    <xf numFmtId="0" fontId="27" fillId="3" borderId="6" xfId="3" applyFont="1" applyFill="1" applyBorder="1" applyAlignment="1">
      <alignment vertical="center" wrapText="1"/>
    </xf>
    <xf numFmtId="4" fontId="25" fillId="0" borderId="6" xfId="3" applyNumberFormat="1" applyFont="1" applyBorder="1" applyAlignment="1">
      <alignment horizontal="right" vertical="center" wrapText="1"/>
    </xf>
    <xf numFmtId="165" fontId="27" fillId="3" borderId="6" xfId="3" applyNumberFormat="1" applyFont="1" applyFill="1" applyBorder="1" applyAlignment="1">
      <alignment horizontal="center"/>
    </xf>
    <xf numFmtId="49" fontId="27" fillId="3" borderId="6" xfId="3" applyNumberFormat="1" applyFont="1" applyFill="1" applyBorder="1" applyAlignment="1">
      <alignment wrapText="1"/>
    </xf>
    <xf numFmtId="4" fontId="27" fillId="3" borderId="6" xfId="3" applyNumberFormat="1" applyFont="1" applyFill="1" applyBorder="1"/>
    <xf numFmtId="49" fontId="27" fillId="2" borderId="0" xfId="3" applyNumberFormat="1" applyFont="1" applyFill="1" applyBorder="1" applyAlignment="1">
      <alignment wrapText="1"/>
    </xf>
    <xf numFmtId="4" fontId="27" fillId="2" borderId="0" xfId="3" applyNumberFormat="1" applyFont="1" applyFill="1" applyBorder="1"/>
    <xf numFmtId="0" fontId="25" fillId="0" borderId="0" xfId="3" applyFont="1" applyBorder="1"/>
    <xf numFmtId="49" fontId="27" fillId="0" borderId="0" xfId="3" applyNumberFormat="1" applyFont="1" applyAlignment="1">
      <alignment horizontal="left" wrapText="1"/>
    </xf>
    <xf numFmtId="0" fontId="27" fillId="0" borderId="0" xfId="3" applyFont="1" applyAlignment="1"/>
    <xf numFmtId="0" fontId="27" fillId="0" borderId="0" xfId="3" applyFont="1" applyBorder="1" applyAlignment="1">
      <alignment horizontal="center"/>
    </xf>
    <xf numFmtId="0" fontId="27" fillId="0" borderId="0" xfId="3" applyFont="1" applyAlignment="1">
      <alignment horizontal="left" wrapText="1"/>
    </xf>
    <xf numFmtId="0" fontId="25" fillId="0" borderId="0" xfId="3" applyFont="1" applyBorder="1" applyAlignment="1">
      <alignment wrapText="1"/>
    </xf>
    <xf numFmtId="0" fontId="25" fillId="0" borderId="0" xfId="3" applyFont="1" applyBorder="1" applyAlignment="1">
      <alignment horizontal="center" vertical="center" wrapText="1"/>
    </xf>
    <xf numFmtId="0" fontId="25" fillId="0" borderId="0" xfId="3" applyFont="1" applyBorder="1" applyAlignment="1">
      <alignment horizontal="center" wrapText="1"/>
    </xf>
    <xf numFmtId="0" fontId="30" fillId="0" borderId="0" xfId="3" applyFont="1"/>
    <xf numFmtId="49" fontId="27" fillId="0" borderId="0" xfId="3" applyNumberFormat="1" applyFont="1" applyBorder="1" applyAlignment="1">
      <alignment wrapText="1"/>
    </xf>
    <xf numFmtId="0" fontId="25" fillId="0" borderId="0" xfId="3" applyFont="1" applyBorder="1" applyAlignment="1">
      <alignment horizontal="center" vertical="center"/>
    </xf>
    <xf numFmtId="49" fontId="26" fillId="0" borderId="0" xfId="3" applyNumberFormat="1" applyFont="1" applyAlignment="1">
      <alignment wrapText="1"/>
    </xf>
    <xf numFmtId="49" fontId="27" fillId="3" borderId="6" xfId="3" applyNumberFormat="1" applyFont="1" applyFill="1" applyBorder="1" applyAlignment="1">
      <alignment horizontal="center"/>
    </xf>
    <xf numFmtId="49" fontId="27" fillId="3" borderId="6" xfId="3" applyNumberFormat="1" applyFont="1" applyFill="1" applyBorder="1" applyAlignment="1">
      <alignment horizontal="left"/>
    </xf>
    <xf numFmtId="4" fontId="27" fillId="3" borderId="6" xfId="3" applyNumberFormat="1" applyFont="1" applyFill="1" applyBorder="1" applyAlignment="1">
      <alignment horizontal="center"/>
    </xf>
    <xf numFmtId="0" fontId="27" fillId="3" borderId="6" xfId="3" applyFont="1" applyFill="1" applyBorder="1" applyAlignment="1">
      <alignment wrapText="1"/>
    </xf>
    <xf numFmtId="4" fontId="25" fillId="3" borderId="6" xfId="3" applyNumberFormat="1" applyFont="1" applyFill="1" applyBorder="1" applyAlignment="1">
      <alignment horizontal="center" vertical="center" wrapText="1"/>
    </xf>
    <xf numFmtId="4" fontId="27" fillId="3" borderId="6" xfId="3" applyNumberFormat="1" applyFont="1" applyFill="1" applyBorder="1" applyAlignment="1">
      <alignment horizontal="center" vertical="center" wrapText="1"/>
    </xf>
    <xf numFmtId="1" fontId="25" fillId="3" borderId="6" xfId="3" applyNumberFormat="1" applyFont="1" applyFill="1" applyBorder="1" applyAlignment="1">
      <alignment horizontal="center" vertical="center" wrapText="1"/>
    </xf>
    <xf numFmtId="4" fontId="27" fillId="3" borderId="6" xfId="3" applyNumberFormat="1" applyFont="1" applyFill="1" applyBorder="1" applyAlignment="1">
      <alignment horizontal="left" vertical="center" wrapText="1"/>
    </xf>
    <xf numFmtId="4" fontId="25" fillId="3" borderId="6" xfId="3" applyNumberFormat="1" applyFont="1" applyFill="1" applyBorder="1" applyAlignment="1">
      <alignment horizontal="center"/>
    </xf>
    <xf numFmtId="4" fontId="27" fillId="3" borderId="6" xfId="3" applyNumberFormat="1" applyFont="1" applyFill="1" applyBorder="1" applyAlignment="1">
      <alignment horizontal="center" vertical="center"/>
    </xf>
    <xf numFmtId="1" fontId="25" fillId="3" borderId="6" xfId="3" applyNumberFormat="1" applyFont="1" applyFill="1" applyBorder="1" applyAlignment="1">
      <alignment horizontal="center" vertical="center"/>
    </xf>
    <xf numFmtId="4" fontId="25" fillId="3" borderId="6" xfId="3" applyNumberFormat="1" applyFont="1" applyFill="1" applyBorder="1"/>
    <xf numFmtId="49" fontId="27" fillId="3" borderId="6" xfId="3" applyNumberFormat="1" applyFont="1" applyFill="1" applyBorder="1"/>
    <xf numFmtId="164" fontId="25" fillId="2" borderId="6" xfId="3" applyNumberFormat="1" applyFont="1" applyFill="1" applyBorder="1" applyAlignment="1">
      <alignment horizontal="center"/>
    </xf>
    <xf numFmtId="167" fontId="25" fillId="2" borderId="6" xfId="3" applyNumberFormat="1" applyFont="1" applyFill="1" applyBorder="1" applyAlignment="1">
      <alignment horizontal="center"/>
    </xf>
    <xf numFmtId="0" fontId="25" fillId="2" borderId="6" xfId="3" applyFont="1" applyFill="1" applyBorder="1" applyAlignment="1">
      <alignment horizontal="left"/>
    </xf>
    <xf numFmtId="49" fontId="27" fillId="0" borderId="0" xfId="3" applyNumberFormat="1" applyFont="1" applyAlignment="1">
      <alignment horizontal="center" wrapText="1"/>
    </xf>
    <xf numFmtId="0" fontId="27" fillId="2" borderId="6" xfId="3" applyFont="1" applyFill="1" applyBorder="1" applyAlignment="1">
      <alignment horizontal="center" vertical="center" wrapText="1"/>
    </xf>
    <xf numFmtId="49" fontId="27" fillId="2" borderId="6" xfId="3" applyNumberFormat="1" applyFont="1" applyFill="1" applyBorder="1" applyAlignment="1">
      <alignment horizontal="center" vertical="center" wrapText="1"/>
    </xf>
    <xf numFmtId="4" fontId="27" fillId="2" borderId="6" xfId="3" applyNumberFormat="1" applyFont="1" applyFill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49" fontId="27" fillId="0" borderId="6" xfId="3" applyNumberFormat="1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wrapText="1"/>
    </xf>
    <xf numFmtId="4" fontId="25" fillId="2" borderId="6" xfId="3" applyNumberFormat="1" applyFont="1" applyFill="1" applyBorder="1" applyAlignment="1">
      <alignment horizontal="right" vertical="center"/>
    </xf>
    <xf numFmtId="0" fontId="25" fillId="2" borderId="6" xfId="3" applyFont="1" applyFill="1" applyBorder="1" applyAlignment="1">
      <alignment horizontal="right" vertical="center"/>
    </xf>
    <xf numFmtId="4" fontId="25" fillId="2" borderId="6" xfId="3" applyNumberFormat="1" applyFont="1" applyFill="1" applyBorder="1" applyAlignment="1">
      <alignment horizontal="center" vertical="center" wrapText="1"/>
    </xf>
    <xf numFmtId="49" fontId="27" fillId="2" borderId="6" xfId="3" applyNumberFormat="1" applyFont="1" applyFill="1" applyBorder="1" applyAlignment="1">
      <alignment horizontal="center"/>
    </xf>
    <xf numFmtId="49" fontId="27" fillId="2" borderId="0" xfId="3" applyNumberFormat="1" applyFont="1" applyFill="1" applyAlignment="1">
      <alignment horizontal="center" wrapText="1"/>
    </xf>
    <xf numFmtId="49" fontId="27" fillId="2" borderId="0" xfId="3" applyNumberFormat="1" applyFont="1" applyFill="1" applyAlignment="1">
      <alignment horizontal="center"/>
    </xf>
    <xf numFmtId="0" fontId="27" fillId="2" borderId="6" xfId="3" applyFont="1" applyFill="1" applyBorder="1" applyAlignment="1">
      <alignment horizontal="center" vertical="center"/>
    </xf>
    <xf numFmtId="4" fontId="25" fillId="2" borderId="6" xfId="3" applyNumberFormat="1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 wrapText="1"/>
    </xf>
    <xf numFmtId="0" fontId="29" fillId="2" borderId="6" xfId="3" applyFont="1" applyFill="1" applyBorder="1" applyAlignment="1">
      <alignment horizontal="center" vertical="center" wrapText="1"/>
    </xf>
    <xf numFmtId="0" fontId="28" fillId="2" borderId="6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 applyProtection="1">
      <alignment horizontal="left"/>
    </xf>
    <xf numFmtId="0" fontId="15" fillId="2" borderId="0" xfId="0" applyFont="1" applyFill="1" applyAlignment="1">
      <alignment horizontal="left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2" fontId="7" fillId="2" borderId="6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left" vertical="center" wrapText="1"/>
    </xf>
    <xf numFmtId="2" fontId="7" fillId="2" borderId="4" xfId="2" applyNumberFormat="1" applyFont="1" applyFill="1" applyBorder="1" applyAlignment="1">
      <alignment horizontal="left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2" fontId="7" fillId="2" borderId="4" xfId="2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vertical="center" wrapText="1"/>
    </xf>
    <xf numFmtId="2" fontId="11" fillId="2" borderId="4" xfId="2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0" xfId="1" applyFill="1" applyAlignment="1" applyProtection="1">
      <alignment horizontal="left"/>
    </xf>
  </cellXfs>
  <cellStyles count="4">
    <cellStyle name="Гиперссылка" xfId="1" builtinId="8"/>
    <cellStyle name="Обычный" xfId="0" builtinId="0"/>
    <cellStyle name="Обычный 2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gpbak20061@rambler.ru" TargetMode="External"/><Relationship Id="rId1" Type="http://schemas.openxmlformats.org/officeDocument/2006/relationships/hyperlink" Target="jl:1039135.100%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rgpbak20061@rambler.ru" TargetMode="External"/><Relationship Id="rId1" Type="http://schemas.openxmlformats.org/officeDocument/2006/relationships/hyperlink" Target="jl:1039135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zoomScaleNormal="100" zoomScaleSheetLayoutView="100" workbookViewId="0">
      <selection activeCell="B5" sqref="B5:E5"/>
    </sheetView>
  </sheetViews>
  <sheetFormatPr defaultRowHeight="12" x14ac:dyDescent="0.2"/>
  <cols>
    <col min="1" max="1" width="6.42578125" style="203" customWidth="1"/>
    <col min="2" max="2" width="44.42578125" style="204" customWidth="1"/>
    <col min="3" max="3" width="7.42578125" style="205" customWidth="1"/>
    <col min="4" max="4" width="8" style="203" bestFit="1" customWidth="1"/>
    <col min="5" max="5" width="12.42578125" style="203" customWidth="1"/>
    <col min="6" max="6" width="12.5703125" style="203" customWidth="1"/>
    <col min="7" max="7" width="12.28515625" style="203" customWidth="1"/>
    <col min="8" max="8" width="13.5703125" style="203" customWidth="1"/>
    <col min="9" max="240" width="9.140625" style="203"/>
    <col min="241" max="241" width="6.28515625" style="203" customWidth="1"/>
    <col min="242" max="242" width="49.85546875" style="203" customWidth="1"/>
    <col min="243" max="244" width="9.140625" style="203"/>
    <col min="245" max="245" width="12.42578125" style="203" customWidth="1"/>
    <col min="246" max="246" width="16.140625" style="203" customWidth="1"/>
    <col min="247" max="247" width="13.140625" style="203" customWidth="1"/>
    <col min="248" max="248" width="9.28515625" style="203" customWidth="1"/>
    <col min="249" max="16384" width="9.140625" style="203"/>
  </cols>
  <sheetData>
    <row r="1" spans="1:9" x14ac:dyDescent="0.2">
      <c r="F1" s="206" t="s">
        <v>289</v>
      </c>
      <c r="G1" s="206"/>
      <c r="H1" s="206"/>
    </row>
    <row r="2" spans="1:9" x14ac:dyDescent="0.2">
      <c r="F2" s="206" t="s">
        <v>290</v>
      </c>
      <c r="G2" s="206"/>
      <c r="H2" s="206"/>
    </row>
    <row r="3" spans="1:9" x14ac:dyDescent="0.2">
      <c r="F3" s="206" t="s">
        <v>291</v>
      </c>
      <c r="G3" s="206"/>
      <c r="H3" s="206"/>
    </row>
    <row r="4" spans="1:9" ht="12.75" customHeight="1" x14ac:dyDescent="0.2">
      <c r="F4" s="206" t="s">
        <v>292</v>
      </c>
      <c r="G4" s="206"/>
      <c r="H4" s="206"/>
    </row>
    <row r="5" spans="1:9" ht="36" customHeight="1" x14ac:dyDescent="0.2">
      <c r="B5" s="289" t="s">
        <v>492</v>
      </c>
      <c r="C5" s="289"/>
      <c r="D5" s="289"/>
      <c r="E5" s="289"/>
      <c r="F5" s="207"/>
    </row>
    <row r="6" spans="1:9" ht="15.75" customHeight="1" x14ac:dyDescent="0.2">
      <c r="B6" s="289" t="s">
        <v>459</v>
      </c>
      <c r="C6" s="289"/>
      <c r="D6" s="289"/>
      <c r="E6" s="289"/>
      <c r="F6" s="207"/>
    </row>
    <row r="8" spans="1:9" ht="15" customHeight="1" x14ac:dyDescent="0.2">
      <c r="A8" s="290" t="s">
        <v>293</v>
      </c>
      <c r="B8" s="291" t="s">
        <v>294</v>
      </c>
      <c r="C8" s="290" t="s">
        <v>295</v>
      </c>
      <c r="D8" s="290" t="s">
        <v>296</v>
      </c>
      <c r="E8" s="292" t="s">
        <v>460</v>
      </c>
      <c r="F8" s="292"/>
      <c r="G8" s="290" t="s">
        <v>297</v>
      </c>
      <c r="H8" s="290"/>
    </row>
    <row r="9" spans="1:9" ht="51.75" customHeight="1" x14ac:dyDescent="0.2">
      <c r="A9" s="290"/>
      <c r="B9" s="291"/>
      <c r="C9" s="290"/>
      <c r="D9" s="290"/>
      <c r="E9" s="292"/>
      <c r="F9" s="292"/>
      <c r="G9" s="290"/>
      <c r="H9" s="290"/>
    </row>
    <row r="10" spans="1:9" ht="31.5" customHeight="1" x14ac:dyDescent="0.2">
      <c r="A10" s="143"/>
      <c r="B10" s="144"/>
      <c r="C10" s="143"/>
      <c r="D10" s="143"/>
      <c r="E10" s="145" t="s">
        <v>298</v>
      </c>
      <c r="F10" s="145" t="s">
        <v>299</v>
      </c>
      <c r="G10" s="145" t="s">
        <v>298</v>
      </c>
      <c r="H10" s="145" t="s">
        <v>299</v>
      </c>
    </row>
    <row r="11" spans="1:9" x14ac:dyDescent="0.2">
      <c r="A11" s="208">
        <v>1</v>
      </c>
      <c r="B11" s="209">
        <v>2</v>
      </c>
      <c r="C11" s="208">
        <v>3</v>
      </c>
      <c r="D11" s="208">
        <v>4</v>
      </c>
      <c r="E11" s="208">
        <v>5</v>
      </c>
      <c r="F11" s="209">
        <v>6</v>
      </c>
      <c r="G11" s="208">
        <v>7</v>
      </c>
      <c r="H11" s="208">
        <v>8</v>
      </c>
    </row>
    <row r="12" spans="1:9" x14ac:dyDescent="0.2">
      <c r="A12" s="293" t="s">
        <v>461</v>
      </c>
      <c r="B12" s="293"/>
      <c r="C12" s="293"/>
      <c r="D12" s="293"/>
      <c r="E12" s="293"/>
      <c r="F12" s="210"/>
      <c r="G12" s="211"/>
      <c r="H12" s="211"/>
    </row>
    <row r="13" spans="1:9" x14ac:dyDescent="0.2">
      <c r="A13" s="208">
        <v>1</v>
      </c>
      <c r="B13" s="212" t="s">
        <v>389</v>
      </c>
      <c r="C13" s="213"/>
      <c r="D13" s="214"/>
      <c r="E13" s="215">
        <f>E16+E14+E15</f>
        <v>3487.9940000000001</v>
      </c>
      <c r="F13" s="215"/>
      <c r="G13" s="215">
        <f>G16+G14+G15</f>
        <v>3267.9940000000001</v>
      </c>
      <c r="H13" s="211"/>
    </row>
    <row r="14" spans="1:9" ht="24" x14ac:dyDescent="0.2">
      <c r="A14" s="208">
        <v>2</v>
      </c>
      <c r="B14" s="216" t="s">
        <v>462</v>
      </c>
      <c r="C14" s="213" t="s">
        <v>463</v>
      </c>
      <c r="D14" s="213">
        <v>1</v>
      </c>
      <c r="E14" s="211">
        <v>49.994</v>
      </c>
      <c r="F14" s="164" t="s">
        <v>299</v>
      </c>
      <c r="G14" s="211">
        <v>49.994</v>
      </c>
      <c r="H14" s="164" t="s">
        <v>299</v>
      </c>
    </row>
    <row r="15" spans="1:9" ht="24" x14ac:dyDescent="0.2">
      <c r="A15" s="208">
        <v>3</v>
      </c>
      <c r="B15" s="216" t="s">
        <v>464</v>
      </c>
      <c r="C15" s="213" t="s">
        <v>463</v>
      </c>
      <c r="D15" s="213">
        <v>1</v>
      </c>
      <c r="E15" s="217">
        <v>118</v>
      </c>
      <c r="F15" s="164" t="s">
        <v>299</v>
      </c>
      <c r="G15" s="217">
        <v>118</v>
      </c>
      <c r="H15" s="164" t="s">
        <v>299</v>
      </c>
    </row>
    <row r="16" spans="1:9" ht="24" x14ac:dyDescent="0.2">
      <c r="A16" s="214">
        <v>4</v>
      </c>
      <c r="B16" s="216" t="s">
        <v>465</v>
      </c>
      <c r="C16" s="213" t="s">
        <v>463</v>
      </c>
      <c r="D16" s="213">
        <v>1</v>
      </c>
      <c r="E16" s="218">
        <v>3320</v>
      </c>
      <c r="F16" s="164" t="s">
        <v>299</v>
      </c>
      <c r="G16" s="218">
        <v>3100</v>
      </c>
      <c r="H16" s="164" t="s">
        <v>299</v>
      </c>
      <c r="I16" s="219"/>
    </row>
    <row r="17" spans="1:8" x14ac:dyDescent="0.2">
      <c r="A17" s="220"/>
      <c r="B17" s="221" t="s">
        <v>356</v>
      </c>
      <c r="C17" s="222"/>
      <c r="D17" s="223"/>
      <c r="E17" s="224">
        <f>E13</f>
        <v>3487.9940000000001</v>
      </c>
      <c r="F17" s="224"/>
      <c r="G17" s="224">
        <f>G13</f>
        <v>3267.9940000000001</v>
      </c>
      <c r="H17" s="220"/>
    </row>
    <row r="18" spans="1:8" x14ac:dyDescent="0.2">
      <c r="A18" s="294" t="s">
        <v>466</v>
      </c>
      <c r="B18" s="294"/>
      <c r="C18" s="294"/>
      <c r="D18" s="294"/>
      <c r="E18" s="294"/>
      <c r="F18" s="225"/>
      <c r="G18" s="211"/>
      <c r="H18" s="211"/>
    </row>
    <row r="19" spans="1:8" x14ac:dyDescent="0.2">
      <c r="A19" s="226"/>
      <c r="B19" s="227" t="s">
        <v>389</v>
      </c>
      <c r="C19" s="228"/>
      <c r="D19" s="228"/>
      <c r="E19" s="229">
        <f>E21+E20</f>
        <v>15616.964</v>
      </c>
      <c r="F19" s="229"/>
      <c r="G19" s="229">
        <f>G21+G20</f>
        <v>15616.964</v>
      </c>
      <c r="H19" s="211"/>
    </row>
    <row r="20" spans="1:8" ht="24" x14ac:dyDescent="0.2">
      <c r="A20" s="226">
        <v>5</v>
      </c>
      <c r="B20" s="230" t="s">
        <v>467</v>
      </c>
      <c r="C20" s="231" t="s">
        <v>463</v>
      </c>
      <c r="D20" s="231">
        <v>1</v>
      </c>
      <c r="E20" s="211">
        <v>316.964</v>
      </c>
      <c r="F20" s="164" t="s">
        <v>299</v>
      </c>
      <c r="G20" s="211">
        <v>316.964</v>
      </c>
      <c r="H20" s="164" t="s">
        <v>299</v>
      </c>
    </row>
    <row r="21" spans="1:8" ht="24" x14ac:dyDescent="0.2">
      <c r="A21" s="226">
        <v>6</v>
      </c>
      <c r="B21" s="232" t="s">
        <v>468</v>
      </c>
      <c r="C21" s="231" t="s">
        <v>463</v>
      </c>
      <c r="D21" s="231">
        <v>1</v>
      </c>
      <c r="E21" s="218">
        <v>15300</v>
      </c>
      <c r="F21" s="164" t="s">
        <v>299</v>
      </c>
      <c r="G21" s="218">
        <v>15300</v>
      </c>
      <c r="H21" s="164" t="s">
        <v>299</v>
      </c>
    </row>
    <row r="22" spans="1:8" x14ac:dyDescent="0.2">
      <c r="A22" s="233"/>
      <c r="B22" s="234" t="s">
        <v>356</v>
      </c>
      <c r="C22" s="235"/>
      <c r="D22" s="235"/>
      <c r="E22" s="236">
        <f>E19</f>
        <v>15616.964</v>
      </c>
      <c r="F22" s="236"/>
      <c r="G22" s="236">
        <f>G19</f>
        <v>15616.964</v>
      </c>
      <c r="H22" s="220"/>
    </row>
    <row r="23" spans="1:8" x14ac:dyDescent="0.2">
      <c r="A23" s="295" t="s">
        <v>469</v>
      </c>
      <c r="B23" s="295"/>
      <c r="C23" s="295"/>
      <c r="D23" s="295"/>
      <c r="E23" s="211"/>
      <c r="F23" s="211"/>
      <c r="G23" s="211"/>
      <c r="H23" s="211"/>
    </row>
    <row r="24" spans="1:8" x14ac:dyDescent="0.2">
      <c r="A24" s="237"/>
      <c r="B24" s="238" t="s">
        <v>470</v>
      </c>
      <c r="C24" s="237"/>
      <c r="D24" s="237"/>
      <c r="E24" s="215">
        <f>E25+E26+E30+E31+E32</f>
        <v>3977.3593500000002</v>
      </c>
      <c r="F24" s="215"/>
      <c r="G24" s="215">
        <f>G25+G26+G30+G31+G32</f>
        <v>457.35935000000001</v>
      </c>
      <c r="H24" s="211"/>
    </row>
    <row r="25" spans="1:8" s="242" customFormat="1" ht="24" x14ac:dyDescent="0.2">
      <c r="A25" s="213">
        <v>7</v>
      </c>
      <c r="B25" s="239" t="s">
        <v>471</v>
      </c>
      <c r="C25" s="240" t="s">
        <v>313</v>
      </c>
      <c r="D25" s="237">
        <v>1</v>
      </c>
      <c r="E25" s="241">
        <v>67.287289999999999</v>
      </c>
      <c r="F25" s="164" t="s">
        <v>299</v>
      </c>
      <c r="G25" s="241">
        <v>67.287289999999999</v>
      </c>
      <c r="H25" s="164" t="s">
        <v>299</v>
      </c>
    </row>
    <row r="26" spans="1:8" x14ac:dyDescent="0.2">
      <c r="A26" s="213">
        <v>8</v>
      </c>
      <c r="B26" s="239" t="s">
        <v>472</v>
      </c>
      <c r="C26" s="243"/>
      <c r="D26" s="243"/>
      <c r="E26" s="241">
        <f>E27</f>
        <v>303.22406000000001</v>
      </c>
      <c r="F26" s="241"/>
      <c r="G26" s="241">
        <f>G27</f>
        <v>303.22406000000001</v>
      </c>
      <c r="H26" s="215"/>
    </row>
    <row r="27" spans="1:8" x14ac:dyDescent="0.2">
      <c r="A27" s="244" t="s">
        <v>473</v>
      </c>
      <c r="B27" s="245" t="s">
        <v>474</v>
      </c>
      <c r="C27" s="246" t="s">
        <v>403</v>
      </c>
      <c r="D27" s="247">
        <v>3</v>
      </c>
      <c r="E27" s="296">
        <v>303.22406000000001</v>
      </c>
      <c r="F27" s="298" t="s">
        <v>299</v>
      </c>
      <c r="G27" s="296">
        <v>303.22406000000001</v>
      </c>
      <c r="H27" s="298" t="s">
        <v>299</v>
      </c>
    </row>
    <row r="28" spans="1:8" x14ac:dyDescent="0.2">
      <c r="A28" s="244" t="s">
        <v>475</v>
      </c>
      <c r="B28" s="248" t="s">
        <v>476</v>
      </c>
      <c r="C28" s="246" t="s">
        <v>403</v>
      </c>
      <c r="D28" s="247">
        <v>8</v>
      </c>
      <c r="E28" s="297"/>
      <c r="F28" s="298"/>
      <c r="G28" s="297"/>
      <c r="H28" s="298"/>
    </row>
    <row r="29" spans="1:8" x14ac:dyDescent="0.2">
      <c r="A29" s="244" t="s">
        <v>477</v>
      </c>
      <c r="B29" s="248" t="s">
        <v>478</v>
      </c>
      <c r="C29" s="246" t="s">
        <v>403</v>
      </c>
      <c r="D29" s="247">
        <v>1</v>
      </c>
      <c r="E29" s="297"/>
      <c r="F29" s="298"/>
      <c r="G29" s="297"/>
      <c r="H29" s="298"/>
    </row>
    <row r="30" spans="1:8" ht="48" customHeight="1" x14ac:dyDescent="0.2">
      <c r="A30" s="213">
        <v>9</v>
      </c>
      <c r="B30" s="249" t="s">
        <v>479</v>
      </c>
      <c r="C30" s="250" t="s">
        <v>303</v>
      </c>
      <c r="D30" s="250">
        <v>3.36</v>
      </c>
      <c r="E30" s="251">
        <v>86.847999999999999</v>
      </c>
      <c r="F30" s="164" t="s">
        <v>299</v>
      </c>
      <c r="G30" s="251">
        <v>86.847999999999999</v>
      </c>
      <c r="H30" s="164" t="s">
        <v>299</v>
      </c>
    </row>
    <row r="31" spans="1:8" x14ac:dyDescent="0.2">
      <c r="A31" s="213">
        <v>10</v>
      </c>
      <c r="B31" s="239" t="s">
        <v>480</v>
      </c>
      <c r="C31" s="210" t="s">
        <v>481</v>
      </c>
      <c r="D31" s="210">
        <v>1</v>
      </c>
      <c r="E31" s="215">
        <v>3220</v>
      </c>
      <c r="F31" s="215"/>
      <c r="G31" s="211">
        <v>0</v>
      </c>
      <c r="H31" s="211"/>
    </row>
    <row r="32" spans="1:8" x14ac:dyDescent="0.2">
      <c r="A32" s="213">
        <v>11</v>
      </c>
      <c r="B32" s="239" t="s">
        <v>482</v>
      </c>
      <c r="C32" s="210" t="s">
        <v>481</v>
      </c>
      <c r="D32" s="210">
        <v>1</v>
      </c>
      <c r="E32" s="252">
        <v>300</v>
      </c>
      <c r="F32" s="252"/>
      <c r="G32" s="211">
        <v>0</v>
      </c>
      <c r="H32" s="211"/>
    </row>
    <row r="33" spans="1:8" x14ac:dyDescent="0.2">
      <c r="A33" s="253"/>
      <c r="B33" s="254" t="s">
        <v>389</v>
      </c>
      <c r="C33" s="253"/>
      <c r="D33" s="253"/>
      <c r="E33" s="236">
        <f>E34+E35+E36+E37+E38</f>
        <v>3758.6</v>
      </c>
      <c r="F33" s="236"/>
      <c r="G33" s="236">
        <f t="shared" ref="G33" si="0">G34+G35+G36+G37+G38</f>
        <v>3538.6</v>
      </c>
      <c r="H33" s="220"/>
    </row>
    <row r="34" spans="1:8" ht="24" x14ac:dyDescent="0.2">
      <c r="A34" s="213">
        <v>12</v>
      </c>
      <c r="B34" s="216" t="s">
        <v>483</v>
      </c>
      <c r="C34" s="213" t="s">
        <v>463</v>
      </c>
      <c r="D34" s="213">
        <v>1</v>
      </c>
      <c r="E34" s="255"/>
      <c r="F34" s="255"/>
      <c r="G34" s="211"/>
      <c r="H34" s="211"/>
    </row>
    <row r="35" spans="1:8" ht="24" x14ac:dyDescent="0.2">
      <c r="A35" s="208">
        <v>13</v>
      </c>
      <c r="B35" s="216" t="s">
        <v>465</v>
      </c>
      <c r="C35" s="213" t="s">
        <v>463</v>
      </c>
      <c r="D35" s="213">
        <v>1</v>
      </c>
      <c r="E35" s="218">
        <v>3320</v>
      </c>
      <c r="F35" s="164" t="s">
        <v>299</v>
      </c>
      <c r="G35" s="218">
        <v>3100</v>
      </c>
      <c r="H35" s="164" t="s">
        <v>299</v>
      </c>
    </row>
    <row r="36" spans="1:8" ht="24" x14ac:dyDescent="0.2">
      <c r="A36" s="208">
        <v>14</v>
      </c>
      <c r="B36" s="216" t="s">
        <v>484</v>
      </c>
      <c r="C36" s="213" t="s">
        <v>463</v>
      </c>
      <c r="D36" s="213">
        <v>1</v>
      </c>
      <c r="E36" s="218">
        <v>38.6</v>
      </c>
      <c r="F36" s="164" t="s">
        <v>299</v>
      </c>
      <c r="G36" s="218">
        <v>38.6</v>
      </c>
      <c r="H36" s="164" t="s">
        <v>299</v>
      </c>
    </row>
    <row r="37" spans="1:8" ht="24" x14ac:dyDescent="0.2">
      <c r="A37" s="208">
        <v>15</v>
      </c>
      <c r="B37" s="216" t="s">
        <v>485</v>
      </c>
      <c r="C37" s="213" t="s">
        <v>463</v>
      </c>
      <c r="D37" s="213">
        <v>1</v>
      </c>
      <c r="E37" s="218">
        <v>220</v>
      </c>
      <c r="F37" s="164" t="s">
        <v>299</v>
      </c>
      <c r="G37" s="218">
        <v>220</v>
      </c>
      <c r="H37" s="164" t="s">
        <v>299</v>
      </c>
    </row>
    <row r="38" spans="1:8" ht="24" x14ac:dyDescent="0.2">
      <c r="A38" s="208">
        <v>16</v>
      </c>
      <c r="B38" s="216" t="s">
        <v>486</v>
      </c>
      <c r="C38" s="213" t="s">
        <v>463</v>
      </c>
      <c r="D38" s="213">
        <v>1</v>
      </c>
      <c r="E38" s="218">
        <v>180</v>
      </c>
      <c r="F38" s="164" t="s">
        <v>299</v>
      </c>
      <c r="G38" s="218">
        <v>180</v>
      </c>
      <c r="H38" s="164" t="s">
        <v>299</v>
      </c>
    </row>
    <row r="39" spans="1:8" x14ac:dyDescent="0.2">
      <c r="A39" s="253"/>
      <c r="B39" s="221" t="s">
        <v>356</v>
      </c>
      <c r="C39" s="222"/>
      <c r="D39" s="256"/>
      <c r="E39" s="224">
        <f>E24+E33</f>
        <v>7735.9593500000001</v>
      </c>
      <c r="F39" s="224"/>
      <c r="G39" s="224">
        <f t="shared" ref="G39" si="1">G24+G33</f>
        <v>3995.9593500000001</v>
      </c>
      <c r="H39" s="220"/>
    </row>
    <row r="40" spans="1:8" x14ac:dyDescent="0.2">
      <c r="A40" s="253"/>
      <c r="B40" s="257" t="s">
        <v>487</v>
      </c>
      <c r="C40" s="222"/>
      <c r="D40" s="220"/>
      <c r="E40" s="258">
        <f>E17+E22+E39</f>
        <v>26840.91735</v>
      </c>
      <c r="F40" s="258"/>
      <c r="G40" s="258">
        <f t="shared" ref="G40" si="2">G17+G22+G39</f>
        <v>22880.91735</v>
      </c>
      <c r="H40" s="220"/>
    </row>
    <row r="41" spans="1:8" x14ac:dyDescent="0.2">
      <c r="A41" s="177"/>
      <c r="B41" s="259"/>
      <c r="C41" s="179"/>
      <c r="D41" s="152"/>
      <c r="E41" s="260"/>
      <c r="F41" s="260"/>
    </row>
    <row r="42" spans="1:8" x14ac:dyDescent="0.2">
      <c r="A42" s="177"/>
      <c r="B42" s="259"/>
      <c r="C42" s="179"/>
      <c r="D42" s="152"/>
      <c r="E42" s="260"/>
      <c r="F42" s="260"/>
    </row>
    <row r="43" spans="1:8" x14ac:dyDescent="0.2">
      <c r="A43" s="177"/>
      <c r="B43" s="259"/>
      <c r="C43" s="179"/>
      <c r="D43" s="152"/>
      <c r="E43" s="260"/>
      <c r="F43" s="260"/>
    </row>
    <row r="44" spans="1:8" x14ac:dyDescent="0.2">
      <c r="A44" s="177"/>
      <c r="B44" s="259"/>
      <c r="C44" s="179"/>
      <c r="D44" s="152"/>
      <c r="E44" s="260"/>
      <c r="F44" s="260"/>
    </row>
    <row r="45" spans="1:8" ht="15.75" customHeight="1" x14ac:dyDescent="0.2">
      <c r="A45" s="261"/>
      <c r="B45" s="262" t="s">
        <v>286</v>
      </c>
      <c r="C45" s="263"/>
      <c r="D45" s="263" t="s">
        <v>488</v>
      </c>
      <c r="G45" s="219"/>
    </row>
    <row r="46" spans="1:8" x14ac:dyDescent="0.2">
      <c r="A46" s="264"/>
      <c r="B46" s="262"/>
      <c r="C46" s="263"/>
      <c r="D46" s="263"/>
    </row>
    <row r="47" spans="1:8" x14ac:dyDescent="0.2">
      <c r="A47" s="264"/>
      <c r="B47" s="262"/>
      <c r="C47" s="263"/>
      <c r="D47" s="263"/>
    </row>
    <row r="48" spans="1:8" x14ac:dyDescent="0.2">
      <c r="A48" s="264"/>
      <c r="B48" s="262"/>
      <c r="C48" s="263"/>
      <c r="D48" s="263"/>
    </row>
    <row r="49" spans="1:4" x14ac:dyDescent="0.2">
      <c r="A49" s="261"/>
      <c r="B49" s="265" t="s">
        <v>489</v>
      </c>
      <c r="C49" s="263"/>
      <c r="D49" s="263" t="s">
        <v>163</v>
      </c>
    </row>
    <row r="50" spans="1:4" s="269" customFormat="1" x14ac:dyDescent="0.2">
      <c r="A50" s="261"/>
      <c r="B50" s="266"/>
      <c r="C50" s="267"/>
      <c r="D50" s="268"/>
    </row>
    <row r="51" spans="1:4" x14ac:dyDescent="0.2">
      <c r="A51" s="261"/>
      <c r="B51" s="270" t="s">
        <v>490</v>
      </c>
      <c r="C51" s="271"/>
      <c r="D51" s="264"/>
    </row>
    <row r="52" spans="1:4" x14ac:dyDescent="0.2">
      <c r="A52" s="261"/>
    </row>
    <row r="53" spans="1:4" x14ac:dyDescent="0.2">
      <c r="A53" s="261"/>
      <c r="C53" s="203"/>
    </row>
    <row r="54" spans="1:4" x14ac:dyDescent="0.2">
      <c r="A54" s="261"/>
      <c r="B54" s="272"/>
      <c r="C54" s="203"/>
    </row>
    <row r="55" spans="1:4" x14ac:dyDescent="0.2">
      <c r="A55" s="261"/>
      <c r="C55" s="203"/>
    </row>
    <row r="56" spans="1:4" x14ac:dyDescent="0.2">
      <c r="A56" s="261"/>
      <c r="C56" s="203"/>
    </row>
    <row r="57" spans="1:4" x14ac:dyDescent="0.2">
      <c r="A57" s="261"/>
      <c r="C57" s="203"/>
    </row>
    <row r="58" spans="1:4" x14ac:dyDescent="0.2">
      <c r="A58" s="261"/>
      <c r="C58" s="203"/>
    </row>
    <row r="59" spans="1:4" ht="30.75" customHeight="1" x14ac:dyDescent="0.2">
      <c r="A59" s="261"/>
      <c r="C59" s="203"/>
    </row>
    <row r="60" spans="1:4" ht="30.75" customHeight="1" x14ac:dyDescent="0.2">
      <c r="A60" s="261"/>
      <c r="C60" s="203"/>
    </row>
    <row r="61" spans="1:4" ht="21" customHeight="1" x14ac:dyDescent="0.2">
      <c r="A61" s="261"/>
      <c r="C61" s="203"/>
    </row>
  </sheetData>
  <mergeCells count="15">
    <mergeCell ref="G8:H9"/>
    <mergeCell ref="A12:E12"/>
    <mergeCell ref="A18:E18"/>
    <mergeCell ref="A23:D23"/>
    <mergeCell ref="E27:E29"/>
    <mergeCell ref="F27:F29"/>
    <mergeCell ref="G27:G29"/>
    <mergeCell ref="H27:H29"/>
    <mergeCell ref="B5:E5"/>
    <mergeCell ref="B6:E6"/>
    <mergeCell ref="A8:A9"/>
    <mergeCell ref="B8:B9"/>
    <mergeCell ref="C8:C9"/>
    <mergeCell ref="D8:D9"/>
    <mergeCell ref="E8:F9"/>
  </mergeCells>
  <pageMargins left="0.78740157480314965" right="0.39370078740157483" top="0.78740157480314965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view="pageBreakPreview" zoomScaleNormal="80" zoomScaleSheetLayoutView="100" workbookViewId="0">
      <selection activeCell="D8" sqref="D8:D9"/>
    </sheetView>
  </sheetViews>
  <sheetFormatPr defaultRowHeight="12" x14ac:dyDescent="0.2"/>
  <cols>
    <col min="1" max="1" width="6.42578125" style="135" customWidth="1"/>
    <col min="2" max="2" width="44.42578125" style="136" customWidth="1"/>
    <col min="3" max="3" width="6.42578125" style="137" customWidth="1"/>
    <col min="4" max="4" width="8.42578125" style="138" customWidth="1"/>
    <col min="5" max="5" width="10" style="140" customWidth="1"/>
    <col min="6" max="6" width="11.140625" style="140" customWidth="1"/>
    <col min="7" max="7" width="10.5703125" style="138" customWidth="1"/>
    <col min="8" max="8" width="10.7109375" style="135" customWidth="1"/>
    <col min="9" max="244" width="9.140625" style="135"/>
    <col min="245" max="245" width="6.28515625" style="135" customWidth="1"/>
    <col min="246" max="246" width="49.85546875" style="135" customWidth="1"/>
    <col min="247" max="248" width="9.140625" style="135"/>
    <col min="249" max="249" width="12.42578125" style="135" customWidth="1"/>
    <col min="250" max="250" width="16.140625" style="135" customWidth="1"/>
    <col min="251" max="251" width="13.140625" style="135" customWidth="1"/>
    <col min="252" max="252" width="9.28515625" style="135" customWidth="1"/>
    <col min="253" max="256" width="9.140625" style="135"/>
    <col min="257" max="257" width="6.42578125" style="135" customWidth="1"/>
    <col min="258" max="258" width="44.42578125" style="135" customWidth="1"/>
    <col min="259" max="259" width="6.42578125" style="135" customWidth="1"/>
    <col min="260" max="260" width="8.42578125" style="135" customWidth="1"/>
    <col min="261" max="261" width="10" style="135" customWidth="1"/>
    <col min="262" max="262" width="11.140625" style="135" customWidth="1"/>
    <col min="263" max="263" width="10.5703125" style="135" customWidth="1"/>
    <col min="264" max="264" width="10.7109375" style="135" customWidth="1"/>
    <col min="265" max="500" width="9.140625" style="135"/>
    <col min="501" max="501" width="6.28515625" style="135" customWidth="1"/>
    <col min="502" max="502" width="49.85546875" style="135" customWidth="1"/>
    <col min="503" max="504" width="9.140625" style="135"/>
    <col min="505" max="505" width="12.42578125" style="135" customWidth="1"/>
    <col min="506" max="506" width="16.140625" style="135" customWidth="1"/>
    <col min="507" max="507" width="13.140625" style="135" customWidth="1"/>
    <col min="508" max="508" width="9.28515625" style="135" customWidth="1"/>
    <col min="509" max="512" width="9.140625" style="135"/>
    <col min="513" max="513" width="6.42578125" style="135" customWidth="1"/>
    <col min="514" max="514" width="44.42578125" style="135" customWidth="1"/>
    <col min="515" max="515" width="6.42578125" style="135" customWidth="1"/>
    <col min="516" max="516" width="8.42578125" style="135" customWidth="1"/>
    <col min="517" max="517" width="10" style="135" customWidth="1"/>
    <col min="518" max="518" width="11.140625" style="135" customWidth="1"/>
    <col min="519" max="519" width="10.5703125" style="135" customWidth="1"/>
    <col min="520" max="520" width="10.7109375" style="135" customWidth="1"/>
    <col min="521" max="756" width="9.140625" style="135"/>
    <col min="757" max="757" width="6.28515625" style="135" customWidth="1"/>
    <col min="758" max="758" width="49.85546875" style="135" customWidth="1"/>
    <col min="759" max="760" width="9.140625" style="135"/>
    <col min="761" max="761" width="12.42578125" style="135" customWidth="1"/>
    <col min="762" max="762" width="16.140625" style="135" customWidth="1"/>
    <col min="763" max="763" width="13.140625" style="135" customWidth="1"/>
    <col min="764" max="764" width="9.28515625" style="135" customWidth="1"/>
    <col min="765" max="768" width="9.140625" style="135"/>
    <col min="769" max="769" width="6.42578125" style="135" customWidth="1"/>
    <col min="770" max="770" width="44.42578125" style="135" customWidth="1"/>
    <col min="771" max="771" width="6.42578125" style="135" customWidth="1"/>
    <col min="772" max="772" width="8.42578125" style="135" customWidth="1"/>
    <col min="773" max="773" width="10" style="135" customWidth="1"/>
    <col min="774" max="774" width="11.140625" style="135" customWidth="1"/>
    <col min="775" max="775" width="10.5703125" style="135" customWidth="1"/>
    <col min="776" max="776" width="10.7109375" style="135" customWidth="1"/>
    <col min="777" max="1012" width="9.140625" style="135"/>
    <col min="1013" max="1013" width="6.28515625" style="135" customWidth="1"/>
    <col min="1014" max="1014" width="49.85546875" style="135" customWidth="1"/>
    <col min="1015" max="1016" width="9.140625" style="135"/>
    <col min="1017" max="1017" width="12.42578125" style="135" customWidth="1"/>
    <col min="1018" max="1018" width="16.140625" style="135" customWidth="1"/>
    <col min="1019" max="1019" width="13.140625" style="135" customWidth="1"/>
    <col min="1020" max="1020" width="9.28515625" style="135" customWidth="1"/>
    <col min="1021" max="1024" width="9.140625" style="135"/>
    <col min="1025" max="1025" width="6.42578125" style="135" customWidth="1"/>
    <col min="1026" max="1026" width="44.42578125" style="135" customWidth="1"/>
    <col min="1027" max="1027" width="6.42578125" style="135" customWidth="1"/>
    <col min="1028" max="1028" width="8.42578125" style="135" customWidth="1"/>
    <col min="1029" max="1029" width="10" style="135" customWidth="1"/>
    <col min="1030" max="1030" width="11.140625" style="135" customWidth="1"/>
    <col min="1031" max="1031" width="10.5703125" style="135" customWidth="1"/>
    <col min="1032" max="1032" width="10.7109375" style="135" customWidth="1"/>
    <col min="1033" max="1268" width="9.140625" style="135"/>
    <col min="1269" max="1269" width="6.28515625" style="135" customWidth="1"/>
    <col min="1270" max="1270" width="49.85546875" style="135" customWidth="1"/>
    <col min="1271" max="1272" width="9.140625" style="135"/>
    <col min="1273" max="1273" width="12.42578125" style="135" customWidth="1"/>
    <col min="1274" max="1274" width="16.140625" style="135" customWidth="1"/>
    <col min="1275" max="1275" width="13.140625" style="135" customWidth="1"/>
    <col min="1276" max="1276" width="9.28515625" style="135" customWidth="1"/>
    <col min="1277" max="1280" width="9.140625" style="135"/>
    <col min="1281" max="1281" width="6.42578125" style="135" customWidth="1"/>
    <col min="1282" max="1282" width="44.42578125" style="135" customWidth="1"/>
    <col min="1283" max="1283" width="6.42578125" style="135" customWidth="1"/>
    <col min="1284" max="1284" width="8.42578125" style="135" customWidth="1"/>
    <col min="1285" max="1285" width="10" style="135" customWidth="1"/>
    <col min="1286" max="1286" width="11.140625" style="135" customWidth="1"/>
    <col min="1287" max="1287" width="10.5703125" style="135" customWidth="1"/>
    <col min="1288" max="1288" width="10.7109375" style="135" customWidth="1"/>
    <col min="1289" max="1524" width="9.140625" style="135"/>
    <col min="1525" max="1525" width="6.28515625" style="135" customWidth="1"/>
    <col min="1526" max="1526" width="49.85546875" style="135" customWidth="1"/>
    <col min="1527" max="1528" width="9.140625" style="135"/>
    <col min="1529" max="1529" width="12.42578125" style="135" customWidth="1"/>
    <col min="1530" max="1530" width="16.140625" style="135" customWidth="1"/>
    <col min="1531" max="1531" width="13.140625" style="135" customWidth="1"/>
    <col min="1532" max="1532" width="9.28515625" style="135" customWidth="1"/>
    <col min="1533" max="1536" width="9.140625" style="135"/>
    <col min="1537" max="1537" width="6.42578125" style="135" customWidth="1"/>
    <col min="1538" max="1538" width="44.42578125" style="135" customWidth="1"/>
    <col min="1539" max="1539" width="6.42578125" style="135" customWidth="1"/>
    <col min="1540" max="1540" width="8.42578125" style="135" customWidth="1"/>
    <col min="1541" max="1541" width="10" style="135" customWidth="1"/>
    <col min="1542" max="1542" width="11.140625" style="135" customWidth="1"/>
    <col min="1543" max="1543" width="10.5703125" style="135" customWidth="1"/>
    <col min="1544" max="1544" width="10.7109375" style="135" customWidth="1"/>
    <col min="1545" max="1780" width="9.140625" style="135"/>
    <col min="1781" max="1781" width="6.28515625" style="135" customWidth="1"/>
    <col min="1782" max="1782" width="49.85546875" style="135" customWidth="1"/>
    <col min="1783" max="1784" width="9.140625" style="135"/>
    <col min="1785" max="1785" width="12.42578125" style="135" customWidth="1"/>
    <col min="1786" max="1786" width="16.140625" style="135" customWidth="1"/>
    <col min="1787" max="1787" width="13.140625" style="135" customWidth="1"/>
    <col min="1788" max="1788" width="9.28515625" style="135" customWidth="1"/>
    <col min="1789" max="1792" width="9.140625" style="135"/>
    <col min="1793" max="1793" width="6.42578125" style="135" customWidth="1"/>
    <col min="1794" max="1794" width="44.42578125" style="135" customWidth="1"/>
    <col min="1795" max="1795" width="6.42578125" style="135" customWidth="1"/>
    <col min="1796" max="1796" width="8.42578125" style="135" customWidth="1"/>
    <col min="1797" max="1797" width="10" style="135" customWidth="1"/>
    <col min="1798" max="1798" width="11.140625" style="135" customWidth="1"/>
    <col min="1799" max="1799" width="10.5703125" style="135" customWidth="1"/>
    <col min="1800" max="1800" width="10.7109375" style="135" customWidth="1"/>
    <col min="1801" max="2036" width="9.140625" style="135"/>
    <col min="2037" max="2037" width="6.28515625" style="135" customWidth="1"/>
    <col min="2038" max="2038" width="49.85546875" style="135" customWidth="1"/>
    <col min="2039" max="2040" width="9.140625" style="135"/>
    <col min="2041" max="2041" width="12.42578125" style="135" customWidth="1"/>
    <col min="2042" max="2042" width="16.140625" style="135" customWidth="1"/>
    <col min="2043" max="2043" width="13.140625" style="135" customWidth="1"/>
    <col min="2044" max="2044" width="9.28515625" style="135" customWidth="1"/>
    <col min="2045" max="2048" width="9.140625" style="135"/>
    <col min="2049" max="2049" width="6.42578125" style="135" customWidth="1"/>
    <col min="2050" max="2050" width="44.42578125" style="135" customWidth="1"/>
    <col min="2051" max="2051" width="6.42578125" style="135" customWidth="1"/>
    <col min="2052" max="2052" width="8.42578125" style="135" customWidth="1"/>
    <col min="2053" max="2053" width="10" style="135" customWidth="1"/>
    <col min="2054" max="2054" width="11.140625" style="135" customWidth="1"/>
    <col min="2055" max="2055" width="10.5703125" style="135" customWidth="1"/>
    <col min="2056" max="2056" width="10.7109375" style="135" customWidth="1"/>
    <col min="2057" max="2292" width="9.140625" style="135"/>
    <col min="2293" max="2293" width="6.28515625" style="135" customWidth="1"/>
    <col min="2294" max="2294" width="49.85546875" style="135" customWidth="1"/>
    <col min="2295" max="2296" width="9.140625" style="135"/>
    <col min="2297" max="2297" width="12.42578125" style="135" customWidth="1"/>
    <col min="2298" max="2298" width="16.140625" style="135" customWidth="1"/>
    <col min="2299" max="2299" width="13.140625" style="135" customWidth="1"/>
    <col min="2300" max="2300" width="9.28515625" style="135" customWidth="1"/>
    <col min="2301" max="2304" width="9.140625" style="135"/>
    <col min="2305" max="2305" width="6.42578125" style="135" customWidth="1"/>
    <col min="2306" max="2306" width="44.42578125" style="135" customWidth="1"/>
    <col min="2307" max="2307" width="6.42578125" style="135" customWidth="1"/>
    <col min="2308" max="2308" width="8.42578125" style="135" customWidth="1"/>
    <col min="2309" max="2309" width="10" style="135" customWidth="1"/>
    <col min="2310" max="2310" width="11.140625" style="135" customWidth="1"/>
    <col min="2311" max="2311" width="10.5703125" style="135" customWidth="1"/>
    <col min="2312" max="2312" width="10.7109375" style="135" customWidth="1"/>
    <col min="2313" max="2548" width="9.140625" style="135"/>
    <col min="2549" max="2549" width="6.28515625" style="135" customWidth="1"/>
    <col min="2550" max="2550" width="49.85546875" style="135" customWidth="1"/>
    <col min="2551" max="2552" width="9.140625" style="135"/>
    <col min="2553" max="2553" width="12.42578125" style="135" customWidth="1"/>
    <col min="2554" max="2554" width="16.140625" style="135" customWidth="1"/>
    <col min="2555" max="2555" width="13.140625" style="135" customWidth="1"/>
    <col min="2556" max="2556" width="9.28515625" style="135" customWidth="1"/>
    <col min="2557" max="2560" width="9.140625" style="135"/>
    <col min="2561" max="2561" width="6.42578125" style="135" customWidth="1"/>
    <col min="2562" max="2562" width="44.42578125" style="135" customWidth="1"/>
    <col min="2563" max="2563" width="6.42578125" style="135" customWidth="1"/>
    <col min="2564" max="2564" width="8.42578125" style="135" customWidth="1"/>
    <col min="2565" max="2565" width="10" style="135" customWidth="1"/>
    <col min="2566" max="2566" width="11.140625" style="135" customWidth="1"/>
    <col min="2567" max="2567" width="10.5703125" style="135" customWidth="1"/>
    <col min="2568" max="2568" width="10.7109375" style="135" customWidth="1"/>
    <col min="2569" max="2804" width="9.140625" style="135"/>
    <col min="2805" max="2805" width="6.28515625" style="135" customWidth="1"/>
    <col min="2806" max="2806" width="49.85546875" style="135" customWidth="1"/>
    <col min="2807" max="2808" width="9.140625" style="135"/>
    <col min="2809" max="2809" width="12.42578125" style="135" customWidth="1"/>
    <col min="2810" max="2810" width="16.140625" style="135" customWidth="1"/>
    <col min="2811" max="2811" width="13.140625" style="135" customWidth="1"/>
    <col min="2812" max="2812" width="9.28515625" style="135" customWidth="1"/>
    <col min="2813" max="2816" width="9.140625" style="135"/>
    <col min="2817" max="2817" width="6.42578125" style="135" customWidth="1"/>
    <col min="2818" max="2818" width="44.42578125" style="135" customWidth="1"/>
    <col min="2819" max="2819" width="6.42578125" style="135" customWidth="1"/>
    <col min="2820" max="2820" width="8.42578125" style="135" customWidth="1"/>
    <col min="2821" max="2821" width="10" style="135" customWidth="1"/>
    <col min="2822" max="2822" width="11.140625" style="135" customWidth="1"/>
    <col min="2823" max="2823" width="10.5703125" style="135" customWidth="1"/>
    <col min="2824" max="2824" width="10.7109375" style="135" customWidth="1"/>
    <col min="2825" max="3060" width="9.140625" style="135"/>
    <col min="3061" max="3061" width="6.28515625" style="135" customWidth="1"/>
    <col min="3062" max="3062" width="49.85546875" style="135" customWidth="1"/>
    <col min="3063" max="3064" width="9.140625" style="135"/>
    <col min="3065" max="3065" width="12.42578125" style="135" customWidth="1"/>
    <col min="3066" max="3066" width="16.140625" style="135" customWidth="1"/>
    <col min="3067" max="3067" width="13.140625" style="135" customWidth="1"/>
    <col min="3068" max="3068" width="9.28515625" style="135" customWidth="1"/>
    <col min="3069" max="3072" width="9.140625" style="135"/>
    <col min="3073" max="3073" width="6.42578125" style="135" customWidth="1"/>
    <col min="3074" max="3074" width="44.42578125" style="135" customWidth="1"/>
    <col min="3075" max="3075" width="6.42578125" style="135" customWidth="1"/>
    <col min="3076" max="3076" width="8.42578125" style="135" customWidth="1"/>
    <col min="3077" max="3077" width="10" style="135" customWidth="1"/>
    <col min="3078" max="3078" width="11.140625" style="135" customWidth="1"/>
    <col min="3079" max="3079" width="10.5703125" style="135" customWidth="1"/>
    <col min="3080" max="3080" width="10.7109375" style="135" customWidth="1"/>
    <col min="3081" max="3316" width="9.140625" style="135"/>
    <col min="3317" max="3317" width="6.28515625" style="135" customWidth="1"/>
    <col min="3318" max="3318" width="49.85546875" style="135" customWidth="1"/>
    <col min="3319" max="3320" width="9.140625" style="135"/>
    <col min="3321" max="3321" width="12.42578125" style="135" customWidth="1"/>
    <col min="3322" max="3322" width="16.140625" style="135" customWidth="1"/>
    <col min="3323" max="3323" width="13.140625" style="135" customWidth="1"/>
    <col min="3324" max="3324" width="9.28515625" style="135" customWidth="1"/>
    <col min="3325" max="3328" width="9.140625" style="135"/>
    <col min="3329" max="3329" width="6.42578125" style="135" customWidth="1"/>
    <col min="3330" max="3330" width="44.42578125" style="135" customWidth="1"/>
    <col min="3331" max="3331" width="6.42578125" style="135" customWidth="1"/>
    <col min="3332" max="3332" width="8.42578125" style="135" customWidth="1"/>
    <col min="3333" max="3333" width="10" style="135" customWidth="1"/>
    <col min="3334" max="3334" width="11.140625" style="135" customWidth="1"/>
    <col min="3335" max="3335" width="10.5703125" style="135" customWidth="1"/>
    <col min="3336" max="3336" width="10.7109375" style="135" customWidth="1"/>
    <col min="3337" max="3572" width="9.140625" style="135"/>
    <col min="3573" max="3573" width="6.28515625" style="135" customWidth="1"/>
    <col min="3574" max="3574" width="49.85546875" style="135" customWidth="1"/>
    <col min="3575" max="3576" width="9.140625" style="135"/>
    <col min="3577" max="3577" width="12.42578125" style="135" customWidth="1"/>
    <col min="3578" max="3578" width="16.140625" style="135" customWidth="1"/>
    <col min="3579" max="3579" width="13.140625" style="135" customWidth="1"/>
    <col min="3580" max="3580" width="9.28515625" style="135" customWidth="1"/>
    <col min="3581" max="3584" width="9.140625" style="135"/>
    <col min="3585" max="3585" width="6.42578125" style="135" customWidth="1"/>
    <col min="3586" max="3586" width="44.42578125" style="135" customWidth="1"/>
    <col min="3587" max="3587" width="6.42578125" style="135" customWidth="1"/>
    <col min="3588" max="3588" width="8.42578125" style="135" customWidth="1"/>
    <col min="3589" max="3589" width="10" style="135" customWidth="1"/>
    <col min="3590" max="3590" width="11.140625" style="135" customWidth="1"/>
    <col min="3591" max="3591" width="10.5703125" style="135" customWidth="1"/>
    <col min="3592" max="3592" width="10.7109375" style="135" customWidth="1"/>
    <col min="3593" max="3828" width="9.140625" style="135"/>
    <col min="3829" max="3829" width="6.28515625" style="135" customWidth="1"/>
    <col min="3830" max="3830" width="49.85546875" style="135" customWidth="1"/>
    <col min="3831" max="3832" width="9.140625" style="135"/>
    <col min="3833" max="3833" width="12.42578125" style="135" customWidth="1"/>
    <col min="3834" max="3834" width="16.140625" style="135" customWidth="1"/>
    <col min="3835" max="3835" width="13.140625" style="135" customWidth="1"/>
    <col min="3836" max="3836" width="9.28515625" style="135" customWidth="1"/>
    <col min="3837" max="3840" width="9.140625" style="135"/>
    <col min="3841" max="3841" width="6.42578125" style="135" customWidth="1"/>
    <col min="3842" max="3842" width="44.42578125" style="135" customWidth="1"/>
    <col min="3843" max="3843" width="6.42578125" style="135" customWidth="1"/>
    <col min="3844" max="3844" width="8.42578125" style="135" customWidth="1"/>
    <col min="3845" max="3845" width="10" style="135" customWidth="1"/>
    <col min="3846" max="3846" width="11.140625" style="135" customWidth="1"/>
    <col min="3847" max="3847" width="10.5703125" style="135" customWidth="1"/>
    <col min="3848" max="3848" width="10.7109375" style="135" customWidth="1"/>
    <col min="3849" max="4084" width="9.140625" style="135"/>
    <col min="4085" max="4085" width="6.28515625" style="135" customWidth="1"/>
    <col min="4086" max="4086" width="49.85546875" style="135" customWidth="1"/>
    <col min="4087" max="4088" width="9.140625" style="135"/>
    <col min="4089" max="4089" width="12.42578125" style="135" customWidth="1"/>
    <col min="4090" max="4090" width="16.140625" style="135" customWidth="1"/>
    <col min="4091" max="4091" width="13.140625" style="135" customWidth="1"/>
    <col min="4092" max="4092" width="9.28515625" style="135" customWidth="1"/>
    <col min="4093" max="4096" width="9.140625" style="135"/>
    <col min="4097" max="4097" width="6.42578125" style="135" customWidth="1"/>
    <col min="4098" max="4098" width="44.42578125" style="135" customWidth="1"/>
    <col min="4099" max="4099" width="6.42578125" style="135" customWidth="1"/>
    <col min="4100" max="4100" width="8.42578125" style="135" customWidth="1"/>
    <col min="4101" max="4101" width="10" style="135" customWidth="1"/>
    <col min="4102" max="4102" width="11.140625" style="135" customWidth="1"/>
    <col min="4103" max="4103" width="10.5703125" style="135" customWidth="1"/>
    <col min="4104" max="4104" width="10.7109375" style="135" customWidth="1"/>
    <col min="4105" max="4340" width="9.140625" style="135"/>
    <col min="4341" max="4341" width="6.28515625" style="135" customWidth="1"/>
    <col min="4342" max="4342" width="49.85546875" style="135" customWidth="1"/>
    <col min="4343" max="4344" width="9.140625" style="135"/>
    <col min="4345" max="4345" width="12.42578125" style="135" customWidth="1"/>
    <col min="4346" max="4346" width="16.140625" style="135" customWidth="1"/>
    <col min="4347" max="4347" width="13.140625" style="135" customWidth="1"/>
    <col min="4348" max="4348" width="9.28515625" style="135" customWidth="1"/>
    <col min="4349" max="4352" width="9.140625" style="135"/>
    <col min="4353" max="4353" width="6.42578125" style="135" customWidth="1"/>
    <col min="4354" max="4354" width="44.42578125" style="135" customWidth="1"/>
    <col min="4355" max="4355" width="6.42578125" style="135" customWidth="1"/>
    <col min="4356" max="4356" width="8.42578125" style="135" customWidth="1"/>
    <col min="4357" max="4357" width="10" style="135" customWidth="1"/>
    <col min="4358" max="4358" width="11.140625" style="135" customWidth="1"/>
    <col min="4359" max="4359" width="10.5703125" style="135" customWidth="1"/>
    <col min="4360" max="4360" width="10.7109375" style="135" customWidth="1"/>
    <col min="4361" max="4596" width="9.140625" style="135"/>
    <col min="4597" max="4597" width="6.28515625" style="135" customWidth="1"/>
    <col min="4598" max="4598" width="49.85546875" style="135" customWidth="1"/>
    <col min="4599" max="4600" width="9.140625" style="135"/>
    <col min="4601" max="4601" width="12.42578125" style="135" customWidth="1"/>
    <col min="4602" max="4602" width="16.140625" style="135" customWidth="1"/>
    <col min="4603" max="4603" width="13.140625" style="135" customWidth="1"/>
    <col min="4604" max="4604" width="9.28515625" style="135" customWidth="1"/>
    <col min="4605" max="4608" width="9.140625" style="135"/>
    <col min="4609" max="4609" width="6.42578125" style="135" customWidth="1"/>
    <col min="4610" max="4610" width="44.42578125" style="135" customWidth="1"/>
    <col min="4611" max="4611" width="6.42578125" style="135" customWidth="1"/>
    <col min="4612" max="4612" width="8.42578125" style="135" customWidth="1"/>
    <col min="4613" max="4613" width="10" style="135" customWidth="1"/>
    <col min="4614" max="4614" width="11.140625" style="135" customWidth="1"/>
    <col min="4615" max="4615" width="10.5703125" style="135" customWidth="1"/>
    <col min="4616" max="4616" width="10.7109375" style="135" customWidth="1"/>
    <col min="4617" max="4852" width="9.140625" style="135"/>
    <col min="4853" max="4853" width="6.28515625" style="135" customWidth="1"/>
    <col min="4854" max="4854" width="49.85546875" style="135" customWidth="1"/>
    <col min="4855" max="4856" width="9.140625" style="135"/>
    <col min="4857" max="4857" width="12.42578125" style="135" customWidth="1"/>
    <col min="4858" max="4858" width="16.140625" style="135" customWidth="1"/>
    <col min="4859" max="4859" width="13.140625" style="135" customWidth="1"/>
    <col min="4860" max="4860" width="9.28515625" style="135" customWidth="1"/>
    <col min="4861" max="4864" width="9.140625" style="135"/>
    <col min="4865" max="4865" width="6.42578125" style="135" customWidth="1"/>
    <col min="4866" max="4866" width="44.42578125" style="135" customWidth="1"/>
    <col min="4867" max="4867" width="6.42578125" style="135" customWidth="1"/>
    <col min="4868" max="4868" width="8.42578125" style="135" customWidth="1"/>
    <col min="4869" max="4869" width="10" style="135" customWidth="1"/>
    <col min="4870" max="4870" width="11.140625" style="135" customWidth="1"/>
    <col min="4871" max="4871" width="10.5703125" style="135" customWidth="1"/>
    <col min="4872" max="4872" width="10.7109375" style="135" customWidth="1"/>
    <col min="4873" max="5108" width="9.140625" style="135"/>
    <col min="5109" max="5109" width="6.28515625" style="135" customWidth="1"/>
    <col min="5110" max="5110" width="49.85546875" style="135" customWidth="1"/>
    <col min="5111" max="5112" width="9.140625" style="135"/>
    <col min="5113" max="5113" width="12.42578125" style="135" customWidth="1"/>
    <col min="5114" max="5114" width="16.140625" style="135" customWidth="1"/>
    <col min="5115" max="5115" width="13.140625" style="135" customWidth="1"/>
    <col min="5116" max="5116" width="9.28515625" style="135" customWidth="1"/>
    <col min="5117" max="5120" width="9.140625" style="135"/>
    <col min="5121" max="5121" width="6.42578125" style="135" customWidth="1"/>
    <col min="5122" max="5122" width="44.42578125" style="135" customWidth="1"/>
    <col min="5123" max="5123" width="6.42578125" style="135" customWidth="1"/>
    <col min="5124" max="5124" width="8.42578125" style="135" customWidth="1"/>
    <col min="5125" max="5125" width="10" style="135" customWidth="1"/>
    <col min="5126" max="5126" width="11.140625" style="135" customWidth="1"/>
    <col min="5127" max="5127" width="10.5703125" style="135" customWidth="1"/>
    <col min="5128" max="5128" width="10.7109375" style="135" customWidth="1"/>
    <col min="5129" max="5364" width="9.140625" style="135"/>
    <col min="5365" max="5365" width="6.28515625" style="135" customWidth="1"/>
    <col min="5366" max="5366" width="49.85546875" style="135" customWidth="1"/>
    <col min="5367" max="5368" width="9.140625" style="135"/>
    <col min="5369" max="5369" width="12.42578125" style="135" customWidth="1"/>
    <col min="5370" max="5370" width="16.140625" style="135" customWidth="1"/>
    <col min="5371" max="5371" width="13.140625" style="135" customWidth="1"/>
    <col min="5372" max="5372" width="9.28515625" style="135" customWidth="1"/>
    <col min="5373" max="5376" width="9.140625" style="135"/>
    <col min="5377" max="5377" width="6.42578125" style="135" customWidth="1"/>
    <col min="5378" max="5378" width="44.42578125" style="135" customWidth="1"/>
    <col min="5379" max="5379" width="6.42578125" style="135" customWidth="1"/>
    <col min="5380" max="5380" width="8.42578125" style="135" customWidth="1"/>
    <col min="5381" max="5381" width="10" style="135" customWidth="1"/>
    <col min="5382" max="5382" width="11.140625" style="135" customWidth="1"/>
    <col min="5383" max="5383" width="10.5703125" style="135" customWidth="1"/>
    <col min="5384" max="5384" width="10.7109375" style="135" customWidth="1"/>
    <col min="5385" max="5620" width="9.140625" style="135"/>
    <col min="5621" max="5621" width="6.28515625" style="135" customWidth="1"/>
    <col min="5622" max="5622" width="49.85546875" style="135" customWidth="1"/>
    <col min="5623" max="5624" width="9.140625" style="135"/>
    <col min="5625" max="5625" width="12.42578125" style="135" customWidth="1"/>
    <col min="5626" max="5626" width="16.140625" style="135" customWidth="1"/>
    <col min="5627" max="5627" width="13.140625" style="135" customWidth="1"/>
    <col min="5628" max="5628" width="9.28515625" style="135" customWidth="1"/>
    <col min="5629" max="5632" width="9.140625" style="135"/>
    <col min="5633" max="5633" width="6.42578125" style="135" customWidth="1"/>
    <col min="5634" max="5634" width="44.42578125" style="135" customWidth="1"/>
    <col min="5635" max="5635" width="6.42578125" style="135" customWidth="1"/>
    <col min="5636" max="5636" width="8.42578125" style="135" customWidth="1"/>
    <col min="5637" max="5637" width="10" style="135" customWidth="1"/>
    <col min="5638" max="5638" width="11.140625" style="135" customWidth="1"/>
    <col min="5639" max="5639" width="10.5703125" style="135" customWidth="1"/>
    <col min="5640" max="5640" width="10.7109375" style="135" customWidth="1"/>
    <col min="5641" max="5876" width="9.140625" style="135"/>
    <col min="5877" max="5877" width="6.28515625" style="135" customWidth="1"/>
    <col min="5878" max="5878" width="49.85546875" style="135" customWidth="1"/>
    <col min="5879" max="5880" width="9.140625" style="135"/>
    <col min="5881" max="5881" width="12.42578125" style="135" customWidth="1"/>
    <col min="5882" max="5882" width="16.140625" style="135" customWidth="1"/>
    <col min="5883" max="5883" width="13.140625" style="135" customWidth="1"/>
    <col min="5884" max="5884" width="9.28515625" style="135" customWidth="1"/>
    <col min="5885" max="5888" width="9.140625" style="135"/>
    <col min="5889" max="5889" width="6.42578125" style="135" customWidth="1"/>
    <col min="5890" max="5890" width="44.42578125" style="135" customWidth="1"/>
    <col min="5891" max="5891" width="6.42578125" style="135" customWidth="1"/>
    <col min="5892" max="5892" width="8.42578125" style="135" customWidth="1"/>
    <col min="5893" max="5893" width="10" style="135" customWidth="1"/>
    <col min="5894" max="5894" width="11.140625" style="135" customWidth="1"/>
    <col min="5895" max="5895" width="10.5703125" style="135" customWidth="1"/>
    <col min="5896" max="5896" width="10.7109375" style="135" customWidth="1"/>
    <col min="5897" max="6132" width="9.140625" style="135"/>
    <col min="6133" max="6133" width="6.28515625" style="135" customWidth="1"/>
    <col min="6134" max="6134" width="49.85546875" style="135" customWidth="1"/>
    <col min="6135" max="6136" width="9.140625" style="135"/>
    <col min="6137" max="6137" width="12.42578125" style="135" customWidth="1"/>
    <col min="6138" max="6138" width="16.140625" style="135" customWidth="1"/>
    <col min="6139" max="6139" width="13.140625" style="135" customWidth="1"/>
    <col min="6140" max="6140" width="9.28515625" style="135" customWidth="1"/>
    <col min="6141" max="6144" width="9.140625" style="135"/>
    <col min="6145" max="6145" width="6.42578125" style="135" customWidth="1"/>
    <col min="6146" max="6146" width="44.42578125" style="135" customWidth="1"/>
    <col min="6147" max="6147" width="6.42578125" style="135" customWidth="1"/>
    <col min="6148" max="6148" width="8.42578125" style="135" customWidth="1"/>
    <col min="6149" max="6149" width="10" style="135" customWidth="1"/>
    <col min="6150" max="6150" width="11.140625" style="135" customWidth="1"/>
    <col min="6151" max="6151" width="10.5703125" style="135" customWidth="1"/>
    <col min="6152" max="6152" width="10.7109375" style="135" customWidth="1"/>
    <col min="6153" max="6388" width="9.140625" style="135"/>
    <col min="6389" max="6389" width="6.28515625" style="135" customWidth="1"/>
    <col min="6390" max="6390" width="49.85546875" style="135" customWidth="1"/>
    <col min="6391" max="6392" width="9.140625" style="135"/>
    <col min="6393" max="6393" width="12.42578125" style="135" customWidth="1"/>
    <col min="6394" max="6394" width="16.140625" style="135" customWidth="1"/>
    <col min="6395" max="6395" width="13.140625" style="135" customWidth="1"/>
    <col min="6396" max="6396" width="9.28515625" style="135" customWidth="1"/>
    <col min="6397" max="6400" width="9.140625" style="135"/>
    <col min="6401" max="6401" width="6.42578125" style="135" customWidth="1"/>
    <col min="6402" max="6402" width="44.42578125" style="135" customWidth="1"/>
    <col min="6403" max="6403" width="6.42578125" style="135" customWidth="1"/>
    <col min="6404" max="6404" width="8.42578125" style="135" customWidth="1"/>
    <col min="6405" max="6405" width="10" style="135" customWidth="1"/>
    <col min="6406" max="6406" width="11.140625" style="135" customWidth="1"/>
    <col min="6407" max="6407" width="10.5703125" style="135" customWidth="1"/>
    <col min="6408" max="6408" width="10.7109375" style="135" customWidth="1"/>
    <col min="6409" max="6644" width="9.140625" style="135"/>
    <col min="6645" max="6645" width="6.28515625" style="135" customWidth="1"/>
    <col min="6646" max="6646" width="49.85546875" style="135" customWidth="1"/>
    <col min="6647" max="6648" width="9.140625" style="135"/>
    <col min="6649" max="6649" width="12.42578125" style="135" customWidth="1"/>
    <col min="6650" max="6650" width="16.140625" style="135" customWidth="1"/>
    <col min="6651" max="6651" width="13.140625" style="135" customWidth="1"/>
    <col min="6652" max="6652" width="9.28515625" style="135" customWidth="1"/>
    <col min="6653" max="6656" width="9.140625" style="135"/>
    <col min="6657" max="6657" width="6.42578125" style="135" customWidth="1"/>
    <col min="6658" max="6658" width="44.42578125" style="135" customWidth="1"/>
    <col min="6659" max="6659" width="6.42578125" style="135" customWidth="1"/>
    <col min="6660" max="6660" width="8.42578125" style="135" customWidth="1"/>
    <col min="6661" max="6661" width="10" style="135" customWidth="1"/>
    <col min="6662" max="6662" width="11.140625" style="135" customWidth="1"/>
    <col min="6663" max="6663" width="10.5703125" style="135" customWidth="1"/>
    <col min="6664" max="6664" width="10.7109375" style="135" customWidth="1"/>
    <col min="6665" max="6900" width="9.140625" style="135"/>
    <col min="6901" max="6901" width="6.28515625" style="135" customWidth="1"/>
    <col min="6902" max="6902" width="49.85546875" style="135" customWidth="1"/>
    <col min="6903" max="6904" width="9.140625" style="135"/>
    <col min="6905" max="6905" width="12.42578125" style="135" customWidth="1"/>
    <col min="6906" max="6906" width="16.140625" style="135" customWidth="1"/>
    <col min="6907" max="6907" width="13.140625" style="135" customWidth="1"/>
    <col min="6908" max="6908" width="9.28515625" style="135" customWidth="1"/>
    <col min="6909" max="6912" width="9.140625" style="135"/>
    <col min="6913" max="6913" width="6.42578125" style="135" customWidth="1"/>
    <col min="6914" max="6914" width="44.42578125" style="135" customWidth="1"/>
    <col min="6915" max="6915" width="6.42578125" style="135" customWidth="1"/>
    <col min="6916" max="6916" width="8.42578125" style="135" customWidth="1"/>
    <col min="6917" max="6917" width="10" style="135" customWidth="1"/>
    <col min="6918" max="6918" width="11.140625" style="135" customWidth="1"/>
    <col min="6919" max="6919" width="10.5703125" style="135" customWidth="1"/>
    <col min="6920" max="6920" width="10.7109375" style="135" customWidth="1"/>
    <col min="6921" max="7156" width="9.140625" style="135"/>
    <col min="7157" max="7157" width="6.28515625" style="135" customWidth="1"/>
    <col min="7158" max="7158" width="49.85546875" style="135" customWidth="1"/>
    <col min="7159" max="7160" width="9.140625" style="135"/>
    <col min="7161" max="7161" width="12.42578125" style="135" customWidth="1"/>
    <col min="7162" max="7162" width="16.140625" style="135" customWidth="1"/>
    <col min="7163" max="7163" width="13.140625" style="135" customWidth="1"/>
    <col min="7164" max="7164" width="9.28515625" style="135" customWidth="1"/>
    <col min="7165" max="7168" width="9.140625" style="135"/>
    <col min="7169" max="7169" width="6.42578125" style="135" customWidth="1"/>
    <col min="7170" max="7170" width="44.42578125" style="135" customWidth="1"/>
    <col min="7171" max="7171" width="6.42578125" style="135" customWidth="1"/>
    <col min="7172" max="7172" width="8.42578125" style="135" customWidth="1"/>
    <col min="7173" max="7173" width="10" style="135" customWidth="1"/>
    <col min="7174" max="7174" width="11.140625" style="135" customWidth="1"/>
    <col min="7175" max="7175" width="10.5703125" style="135" customWidth="1"/>
    <col min="7176" max="7176" width="10.7109375" style="135" customWidth="1"/>
    <col min="7177" max="7412" width="9.140625" style="135"/>
    <col min="7413" max="7413" width="6.28515625" style="135" customWidth="1"/>
    <col min="7414" max="7414" width="49.85546875" style="135" customWidth="1"/>
    <col min="7415" max="7416" width="9.140625" style="135"/>
    <col min="7417" max="7417" width="12.42578125" style="135" customWidth="1"/>
    <col min="7418" max="7418" width="16.140625" style="135" customWidth="1"/>
    <col min="7419" max="7419" width="13.140625" style="135" customWidth="1"/>
    <col min="7420" max="7420" width="9.28515625" style="135" customWidth="1"/>
    <col min="7421" max="7424" width="9.140625" style="135"/>
    <col min="7425" max="7425" width="6.42578125" style="135" customWidth="1"/>
    <col min="7426" max="7426" width="44.42578125" style="135" customWidth="1"/>
    <col min="7427" max="7427" width="6.42578125" style="135" customWidth="1"/>
    <col min="7428" max="7428" width="8.42578125" style="135" customWidth="1"/>
    <col min="7429" max="7429" width="10" style="135" customWidth="1"/>
    <col min="7430" max="7430" width="11.140625" style="135" customWidth="1"/>
    <col min="7431" max="7431" width="10.5703125" style="135" customWidth="1"/>
    <col min="7432" max="7432" width="10.7109375" style="135" customWidth="1"/>
    <col min="7433" max="7668" width="9.140625" style="135"/>
    <col min="7669" max="7669" width="6.28515625" style="135" customWidth="1"/>
    <col min="7670" max="7670" width="49.85546875" style="135" customWidth="1"/>
    <col min="7671" max="7672" width="9.140625" style="135"/>
    <col min="7673" max="7673" width="12.42578125" style="135" customWidth="1"/>
    <col min="7674" max="7674" width="16.140625" style="135" customWidth="1"/>
    <col min="7675" max="7675" width="13.140625" style="135" customWidth="1"/>
    <col min="7676" max="7676" width="9.28515625" style="135" customWidth="1"/>
    <col min="7677" max="7680" width="9.140625" style="135"/>
    <col min="7681" max="7681" width="6.42578125" style="135" customWidth="1"/>
    <col min="7682" max="7682" width="44.42578125" style="135" customWidth="1"/>
    <col min="7683" max="7683" width="6.42578125" style="135" customWidth="1"/>
    <col min="7684" max="7684" width="8.42578125" style="135" customWidth="1"/>
    <col min="7685" max="7685" width="10" style="135" customWidth="1"/>
    <col min="7686" max="7686" width="11.140625" style="135" customWidth="1"/>
    <col min="7687" max="7687" width="10.5703125" style="135" customWidth="1"/>
    <col min="7688" max="7688" width="10.7109375" style="135" customWidth="1"/>
    <col min="7689" max="7924" width="9.140625" style="135"/>
    <col min="7925" max="7925" width="6.28515625" style="135" customWidth="1"/>
    <col min="7926" max="7926" width="49.85546875" style="135" customWidth="1"/>
    <col min="7927" max="7928" width="9.140625" style="135"/>
    <col min="7929" max="7929" width="12.42578125" style="135" customWidth="1"/>
    <col min="7930" max="7930" width="16.140625" style="135" customWidth="1"/>
    <col min="7931" max="7931" width="13.140625" style="135" customWidth="1"/>
    <col min="7932" max="7932" width="9.28515625" style="135" customWidth="1"/>
    <col min="7933" max="7936" width="9.140625" style="135"/>
    <col min="7937" max="7937" width="6.42578125" style="135" customWidth="1"/>
    <col min="7938" max="7938" width="44.42578125" style="135" customWidth="1"/>
    <col min="7939" max="7939" width="6.42578125" style="135" customWidth="1"/>
    <col min="7940" max="7940" width="8.42578125" style="135" customWidth="1"/>
    <col min="7941" max="7941" width="10" style="135" customWidth="1"/>
    <col min="7942" max="7942" width="11.140625" style="135" customWidth="1"/>
    <col min="7943" max="7943" width="10.5703125" style="135" customWidth="1"/>
    <col min="7944" max="7944" width="10.7109375" style="135" customWidth="1"/>
    <col min="7945" max="8180" width="9.140625" style="135"/>
    <col min="8181" max="8181" width="6.28515625" style="135" customWidth="1"/>
    <col min="8182" max="8182" width="49.85546875" style="135" customWidth="1"/>
    <col min="8183" max="8184" width="9.140625" style="135"/>
    <col min="8185" max="8185" width="12.42578125" style="135" customWidth="1"/>
    <col min="8186" max="8186" width="16.140625" style="135" customWidth="1"/>
    <col min="8187" max="8187" width="13.140625" style="135" customWidth="1"/>
    <col min="8188" max="8188" width="9.28515625" style="135" customWidth="1"/>
    <col min="8189" max="8192" width="9.140625" style="135"/>
    <col min="8193" max="8193" width="6.42578125" style="135" customWidth="1"/>
    <col min="8194" max="8194" width="44.42578125" style="135" customWidth="1"/>
    <col min="8195" max="8195" width="6.42578125" style="135" customWidth="1"/>
    <col min="8196" max="8196" width="8.42578125" style="135" customWidth="1"/>
    <col min="8197" max="8197" width="10" style="135" customWidth="1"/>
    <col min="8198" max="8198" width="11.140625" style="135" customWidth="1"/>
    <col min="8199" max="8199" width="10.5703125" style="135" customWidth="1"/>
    <col min="8200" max="8200" width="10.7109375" style="135" customWidth="1"/>
    <col min="8201" max="8436" width="9.140625" style="135"/>
    <col min="8437" max="8437" width="6.28515625" style="135" customWidth="1"/>
    <col min="8438" max="8438" width="49.85546875" style="135" customWidth="1"/>
    <col min="8439" max="8440" width="9.140625" style="135"/>
    <col min="8441" max="8441" width="12.42578125" style="135" customWidth="1"/>
    <col min="8442" max="8442" width="16.140625" style="135" customWidth="1"/>
    <col min="8443" max="8443" width="13.140625" style="135" customWidth="1"/>
    <col min="8444" max="8444" width="9.28515625" style="135" customWidth="1"/>
    <col min="8445" max="8448" width="9.140625" style="135"/>
    <col min="8449" max="8449" width="6.42578125" style="135" customWidth="1"/>
    <col min="8450" max="8450" width="44.42578125" style="135" customWidth="1"/>
    <col min="8451" max="8451" width="6.42578125" style="135" customWidth="1"/>
    <col min="8452" max="8452" width="8.42578125" style="135" customWidth="1"/>
    <col min="8453" max="8453" width="10" style="135" customWidth="1"/>
    <col min="8454" max="8454" width="11.140625" style="135" customWidth="1"/>
    <col min="8455" max="8455" width="10.5703125" style="135" customWidth="1"/>
    <col min="8456" max="8456" width="10.7109375" style="135" customWidth="1"/>
    <col min="8457" max="8692" width="9.140625" style="135"/>
    <col min="8693" max="8693" width="6.28515625" style="135" customWidth="1"/>
    <col min="8694" max="8694" width="49.85546875" style="135" customWidth="1"/>
    <col min="8695" max="8696" width="9.140625" style="135"/>
    <col min="8697" max="8697" width="12.42578125" style="135" customWidth="1"/>
    <col min="8698" max="8698" width="16.140625" style="135" customWidth="1"/>
    <col min="8699" max="8699" width="13.140625" style="135" customWidth="1"/>
    <col min="8700" max="8700" width="9.28515625" style="135" customWidth="1"/>
    <col min="8701" max="8704" width="9.140625" style="135"/>
    <col min="8705" max="8705" width="6.42578125" style="135" customWidth="1"/>
    <col min="8706" max="8706" width="44.42578125" style="135" customWidth="1"/>
    <col min="8707" max="8707" width="6.42578125" style="135" customWidth="1"/>
    <col min="8708" max="8708" width="8.42578125" style="135" customWidth="1"/>
    <col min="8709" max="8709" width="10" style="135" customWidth="1"/>
    <col min="8710" max="8710" width="11.140625" style="135" customWidth="1"/>
    <col min="8711" max="8711" width="10.5703125" style="135" customWidth="1"/>
    <col min="8712" max="8712" width="10.7109375" style="135" customWidth="1"/>
    <col min="8713" max="8948" width="9.140625" style="135"/>
    <col min="8949" max="8949" width="6.28515625" style="135" customWidth="1"/>
    <col min="8950" max="8950" width="49.85546875" style="135" customWidth="1"/>
    <col min="8951" max="8952" width="9.140625" style="135"/>
    <col min="8953" max="8953" width="12.42578125" style="135" customWidth="1"/>
    <col min="8954" max="8954" width="16.140625" style="135" customWidth="1"/>
    <col min="8955" max="8955" width="13.140625" style="135" customWidth="1"/>
    <col min="8956" max="8956" width="9.28515625" style="135" customWidth="1"/>
    <col min="8957" max="8960" width="9.140625" style="135"/>
    <col min="8961" max="8961" width="6.42578125" style="135" customWidth="1"/>
    <col min="8962" max="8962" width="44.42578125" style="135" customWidth="1"/>
    <col min="8963" max="8963" width="6.42578125" style="135" customWidth="1"/>
    <col min="8964" max="8964" width="8.42578125" style="135" customWidth="1"/>
    <col min="8965" max="8965" width="10" style="135" customWidth="1"/>
    <col min="8966" max="8966" width="11.140625" style="135" customWidth="1"/>
    <col min="8967" max="8967" width="10.5703125" style="135" customWidth="1"/>
    <col min="8968" max="8968" width="10.7109375" style="135" customWidth="1"/>
    <col min="8969" max="9204" width="9.140625" style="135"/>
    <col min="9205" max="9205" width="6.28515625" style="135" customWidth="1"/>
    <col min="9206" max="9206" width="49.85546875" style="135" customWidth="1"/>
    <col min="9207" max="9208" width="9.140625" style="135"/>
    <col min="9209" max="9209" width="12.42578125" style="135" customWidth="1"/>
    <col min="9210" max="9210" width="16.140625" style="135" customWidth="1"/>
    <col min="9211" max="9211" width="13.140625" style="135" customWidth="1"/>
    <col min="9212" max="9212" width="9.28515625" style="135" customWidth="1"/>
    <col min="9213" max="9216" width="9.140625" style="135"/>
    <col min="9217" max="9217" width="6.42578125" style="135" customWidth="1"/>
    <col min="9218" max="9218" width="44.42578125" style="135" customWidth="1"/>
    <col min="9219" max="9219" width="6.42578125" style="135" customWidth="1"/>
    <col min="9220" max="9220" width="8.42578125" style="135" customWidth="1"/>
    <col min="9221" max="9221" width="10" style="135" customWidth="1"/>
    <col min="9222" max="9222" width="11.140625" style="135" customWidth="1"/>
    <col min="9223" max="9223" width="10.5703125" style="135" customWidth="1"/>
    <col min="9224" max="9224" width="10.7109375" style="135" customWidth="1"/>
    <col min="9225" max="9460" width="9.140625" style="135"/>
    <col min="9461" max="9461" width="6.28515625" style="135" customWidth="1"/>
    <col min="9462" max="9462" width="49.85546875" style="135" customWidth="1"/>
    <col min="9463" max="9464" width="9.140625" style="135"/>
    <col min="9465" max="9465" width="12.42578125" style="135" customWidth="1"/>
    <col min="9466" max="9466" width="16.140625" style="135" customWidth="1"/>
    <col min="9467" max="9467" width="13.140625" style="135" customWidth="1"/>
    <col min="9468" max="9468" width="9.28515625" style="135" customWidth="1"/>
    <col min="9469" max="9472" width="9.140625" style="135"/>
    <col min="9473" max="9473" width="6.42578125" style="135" customWidth="1"/>
    <col min="9474" max="9474" width="44.42578125" style="135" customWidth="1"/>
    <col min="9475" max="9475" width="6.42578125" style="135" customWidth="1"/>
    <col min="9476" max="9476" width="8.42578125" style="135" customWidth="1"/>
    <col min="9477" max="9477" width="10" style="135" customWidth="1"/>
    <col min="9478" max="9478" width="11.140625" style="135" customWidth="1"/>
    <col min="9479" max="9479" width="10.5703125" style="135" customWidth="1"/>
    <col min="9480" max="9480" width="10.7109375" style="135" customWidth="1"/>
    <col min="9481" max="9716" width="9.140625" style="135"/>
    <col min="9717" max="9717" width="6.28515625" style="135" customWidth="1"/>
    <col min="9718" max="9718" width="49.85546875" style="135" customWidth="1"/>
    <col min="9719" max="9720" width="9.140625" style="135"/>
    <col min="9721" max="9721" width="12.42578125" style="135" customWidth="1"/>
    <col min="9722" max="9722" width="16.140625" style="135" customWidth="1"/>
    <col min="9723" max="9723" width="13.140625" style="135" customWidth="1"/>
    <col min="9724" max="9724" width="9.28515625" style="135" customWidth="1"/>
    <col min="9725" max="9728" width="9.140625" style="135"/>
    <col min="9729" max="9729" width="6.42578125" style="135" customWidth="1"/>
    <col min="9730" max="9730" width="44.42578125" style="135" customWidth="1"/>
    <col min="9731" max="9731" width="6.42578125" style="135" customWidth="1"/>
    <col min="9732" max="9732" width="8.42578125" style="135" customWidth="1"/>
    <col min="9733" max="9733" width="10" style="135" customWidth="1"/>
    <col min="9734" max="9734" width="11.140625" style="135" customWidth="1"/>
    <col min="9735" max="9735" width="10.5703125" style="135" customWidth="1"/>
    <col min="9736" max="9736" width="10.7109375" style="135" customWidth="1"/>
    <col min="9737" max="9972" width="9.140625" style="135"/>
    <col min="9973" max="9973" width="6.28515625" style="135" customWidth="1"/>
    <col min="9974" max="9974" width="49.85546875" style="135" customWidth="1"/>
    <col min="9975" max="9976" width="9.140625" style="135"/>
    <col min="9977" max="9977" width="12.42578125" style="135" customWidth="1"/>
    <col min="9978" max="9978" width="16.140625" style="135" customWidth="1"/>
    <col min="9979" max="9979" width="13.140625" style="135" customWidth="1"/>
    <col min="9980" max="9980" width="9.28515625" style="135" customWidth="1"/>
    <col min="9981" max="9984" width="9.140625" style="135"/>
    <col min="9985" max="9985" width="6.42578125" style="135" customWidth="1"/>
    <col min="9986" max="9986" width="44.42578125" style="135" customWidth="1"/>
    <col min="9987" max="9987" width="6.42578125" style="135" customWidth="1"/>
    <col min="9988" max="9988" width="8.42578125" style="135" customWidth="1"/>
    <col min="9989" max="9989" width="10" style="135" customWidth="1"/>
    <col min="9990" max="9990" width="11.140625" style="135" customWidth="1"/>
    <col min="9991" max="9991" width="10.5703125" style="135" customWidth="1"/>
    <col min="9992" max="9992" width="10.7109375" style="135" customWidth="1"/>
    <col min="9993" max="10228" width="9.140625" style="135"/>
    <col min="10229" max="10229" width="6.28515625" style="135" customWidth="1"/>
    <col min="10230" max="10230" width="49.85546875" style="135" customWidth="1"/>
    <col min="10231" max="10232" width="9.140625" style="135"/>
    <col min="10233" max="10233" width="12.42578125" style="135" customWidth="1"/>
    <col min="10234" max="10234" width="16.140625" style="135" customWidth="1"/>
    <col min="10235" max="10235" width="13.140625" style="135" customWidth="1"/>
    <col min="10236" max="10236" width="9.28515625" style="135" customWidth="1"/>
    <col min="10237" max="10240" width="9.140625" style="135"/>
    <col min="10241" max="10241" width="6.42578125" style="135" customWidth="1"/>
    <col min="10242" max="10242" width="44.42578125" style="135" customWidth="1"/>
    <col min="10243" max="10243" width="6.42578125" style="135" customWidth="1"/>
    <col min="10244" max="10244" width="8.42578125" style="135" customWidth="1"/>
    <col min="10245" max="10245" width="10" style="135" customWidth="1"/>
    <col min="10246" max="10246" width="11.140625" style="135" customWidth="1"/>
    <col min="10247" max="10247" width="10.5703125" style="135" customWidth="1"/>
    <col min="10248" max="10248" width="10.7109375" style="135" customWidth="1"/>
    <col min="10249" max="10484" width="9.140625" style="135"/>
    <col min="10485" max="10485" width="6.28515625" style="135" customWidth="1"/>
    <col min="10486" max="10486" width="49.85546875" style="135" customWidth="1"/>
    <col min="10487" max="10488" width="9.140625" style="135"/>
    <col min="10489" max="10489" width="12.42578125" style="135" customWidth="1"/>
    <col min="10490" max="10490" width="16.140625" style="135" customWidth="1"/>
    <col min="10491" max="10491" width="13.140625" style="135" customWidth="1"/>
    <col min="10492" max="10492" width="9.28515625" style="135" customWidth="1"/>
    <col min="10493" max="10496" width="9.140625" style="135"/>
    <col min="10497" max="10497" width="6.42578125" style="135" customWidth="1"/>
    <col min="10498" max="10498" width="44.42578125" style="135" customWidth="1"/>
    <col min="10499" max="10499" width="6.42578125" style="135" customWidth="1"/>
    <col min="10500" max="10500" width="8.42578125" style="135" customWidth="1"/>
    <col min="10501" max="10501" width="10" style="135" customWidth="1"/>
    <col min="10502" max="10502" width="11.140625" style="135" customWidth="1"/>
    <col min="10503" max="10503" width="10.5703125" style="135" customWidth="1"/>
    <col min="10504" max="10504" width="10.7109375" style="135" customWidth="1"/>
    <col min="10505" max="10740" width="9.140625" style="135"/>
    <col min="10741" max="10741" width="6.28515625" style="135" customWidth="1"/>
    <col min="10742" max="10742" width="49.85546875" style="135" customWidth="1"/>
    <col min="10743" max="10744" width="9.140625" style="135"/>
    <col min="10745" max="10745" width="12.42578125" style="135" customWidth="1"/>
    <col min="10746" max="10746" width="16.140625" style="135" customWidth="1"/>
    <col min="10747" max="10747" width="13.140625" style="135" customWidth="1"/>
    <col min="10748" max="10748" width="9.28515625" style="135" customWidth="1"/>
    <col min="10749" max="10752" width="9.140625" style="135"/>
    <col min="10753" max="10753" width="6.42578125" style="135" customWidth="1"/>
    <col min="10754" max="10754" width="44.42578125" style="135" customWidth="1"/>
    <col min="10755" max="10755" width="6.42578125" style="135" customWidth="1"/>
    <col min="10756" max="10756" width="8.42578125" style="135" customWidth="1"/>
    <col min="10757" max="10757" width="10" style="135" customWidth="1"/>
    <col min="10758" max="10758" width="11.140625" style="135" customWidth="1"/>
    <col min="10759" max="10759" width="10.5703125" style="135" customWidth="1"/>
    <col min="10760" max="10760" width="10.7109375" style="135" customWidth="1"/>
    <col min="10761" max="10996" width="9.140625" style="135"/>
    <col min="10997" max="10997" width="6.28515625" style="135" customWidth="1"/>
    <col min="10998" max="10998" width="49.85546875" style="135" customWidth="1"/>
    <col min="10999" max="11000" width="9.140625" style="135"/>
    <col min="11001" max="11001" width="12.42578125" style="135" customWidth="1"/>
    <col min="11002" max="11002" width="16.140625" style="135" customWidth="1"/>
    <col min="11003" max="11003" width="13.140625" style="135" customWidth="1"/>
    <col min="11004" max="11004" width="9.28515625" style="135" customWidth="1"/>
    <col min="11005" max="11008" width="9.140625" style="135"/>
    <col min="11009" max="11009" width="6.42578125" style="135" customWidth="1"/>
    <col min="11010" max="11010" width="44.42578125" style="135" customWidth="1"/>
    <col min="11011" max="11011" width="6.42578125" style="135" customWidth="1"/>
    <col min="11012" max="11012" width="8.42578125" style="135" customWidth="1"/>
    <col min="11013" max="11013" width="10" style="135" customWidth="1"/>
    <col min="11014" max="11014" width="11.140625" style="135" customWidth="1"/>
    <col min="11015" max="11015" width="10.5703125" style="135" customWidth="1"/>
    <col min="11016" max="11016" width="10.7109375" style="135" customWidth="1"/>
    <col min="11017" max="11252" width="9.140625" style="135"/>
    <col min="11253" max="11253" width="6.28515625" style="135" customWidth="1"/>
    <col min="11254" max="11254" width="49.85546875" style="135" customWidth="1"/>
    <col min="11255" max="11256" width="9.140625" style="135"/>
    <col min="11257" max="11257" width="12.42578125" style="135" customWidth="1"/>
    <col min="11258" max="11258" width="16.140625" style="135" customWidth="1"/>
    <col min="11259" max="11259" width="13.140625" style="135" customWidth="1"/>
    <col min="11260" max="11260" width="9.28515625" style="135" customWidth="1"/>
    <col min="11261" max="11264" width="9.140625" style="135"/>
    <col min="11265" max="11265" width="6.42578125" style="135" customWidth="1"/>
    <col min="11266" max="11266" width="44.42578125" style="135" customWidth="1"/>
    <col min="11267" max="11267" width="6.42578125" style="135" customWidth="1"/>
    <col min="11268" max="11268" width="8.42578125" style="135" customWidth="1"/>
    <col min="11269" max="11269" width="10" style="135" customWidth="1"/>
    <col min="11270" max="11270" width="11.140625" style="135" customWidth="1"/>
    <col min="11271" max="11271" width="10.5703125" style="135" customWidth="1"/>
    <col min="11272" max="11272" width="10.7109375" style="135" customWidth="1"/>
    <col min="11273" max="11508" width="9.140625" style="135"/>
    <col min="11509" max="11509" width="6.28515625" style="135" customWidth="1"/>
    <col min="11510" max="11510" width="49.85546875" style="135" customWidth="1"/>
    <col min="11511" max="11512" width="9.140625" style="135"/>
    <col min="11513" max="11513" width="12.42578125" style="135" customWidth="1"/>
    <col min="11514" max="11514" width="16.140625" style="135" customWidth="1"/>
    <col min="11515" max="11515" width="13.140625" style="135" customWidth="1"/>
    <col min="11516" max="11516" width="9.28515625" style="135" customWidth="1"/>
    <col min="11517" max="11520" width="9.140625" style="135"/>
    <col min="11521" max="11521" width="6.42578125" style="135" customWidth="1"/>
    <col min="11522" max="11522" width="44.42578125" style="135" customWidth="1"/>
    <col min="11523" max="11523" width="6.42578125" style="135" customWidth="1"/>
    <col min="11524" max="11524" width="8.42578125" style="135" customWidth="1"/>
    <col min="11525" max="11525" width="10" style="135" customWidth="1"/>
    <col min="11526" max="11526" width="11.140625" style="135" customWidth="1"/>
    <col min="11527" max="11527" width="10.5703125" style="135" customWidth="1"/>
    <col min="11528" max="11528" width="10.7109375" style="135" customWidth="1"/>
    <col min="11529" max="11764" width="9.140625" style="135"/>
    <col min="11765" max="11765" width="6.28515625" style="135" customWidth="1"/>
    <col min="11766" max="11766" width="49.85546875" style="135" customWidth="1"/>
    <col min="11767" max="11768" width="9.140625" style="135"/>
    <col min="11769" max="11769" width="12.42578125" style="135" customWidth="1"/>
    <col min="11770" max="11770" width="16.140625" style="135" customWidth="1"/>
    <col min="11771" max="11771" width="13.140625" style="135" customWidth="1"/>
    <col min="11772" max="11772" width="9.28515625" style="135" customWidth="1"/>
    <col min="11773" max="11776" width="9.140625" style="135"/>
    <col min="11777" max="11777" width="6.42578125" style="135" customWidth="1"/>
    <col min="11778" max="11778" width="44.42578125" style="135" customWidth="1"/>
    <col min="11779" max="11779" width="6.42578125" style="135" customWidth="1"/>
    <col min="11780" max="11780" width="8.42578125" style="135" customWidth="1"/>
    <col min="11781" max="11781" width="10" style="135" customWidth="1"/>
    <col min="11782" max="11782" width="11.140625" style="135" customWidth="1"/>
    <col min="11783" max="11783" width="10.5703125" style="135" customWidth="1"/>
    <col min="11784" max="11784" width="10.7109375" style="135" customWidth="1"/>
    <col min="11785" max="12020" width="9.140625" style="135"/>
    <col min="12021" max="12021" width="6.28515625" style="135" customWidth="1"/>
    <col min="12022" max="12022" width="49.85546875" style="135" customWidth="1"/>
    <col min="12023" max="12024" width="9.140625" style="135"/>
    <col min="12025" max="12025" width="12.42578125" style="135" customWidth="1"/>
    <col min="12026" max="12026" width="16.140625" style="135" customWidth="1"/>
    <col min="12027" max="12027" width="13.140625" style="135" customWidth="1"/>
    <col min="12028" max="12028" width="9.28515625" style="135" customWidth="1"/>
    <col min="12029" max="12032" width="9.140625" style="135"/>
    <col min="12033" max="12033" width="6.42578125" style="135" customWidth="1"/>
    <col min="12034" max="12034" width="44.42578125" style="135" customWidth="1"/>
    <col min="12035" max="12035" width="6.42578125" style="135" customWidth="1"/>
    <col min="12036" max="12036" width="8.42578125" style="135" customWidth="1"/>
    <col min="12037" max="12037" width="10" style="135" customWidth="1"/>
    <col min="12038" max="12038" width="11.140625" style="135" customWidth="1"/>
    <col min="12039" max="12039" width="10.5703125" style="135" customWidth="1"/>
    <col min="12040" max="12040" width="10.7109375" style="135" customWidth="1"/>
    <col min="12041" max="12276" width="9.140625" style="135"/>
    <col min="12277" max="12277" width="6.28515625" style="135" customWidth="1"/>
    <col min="12278" max="12278" width="49.85546875" style="135" customWidth="1"/>
    <col min="12279" max="12280" width="9.140625" style="135"/>
    <col min="12281" max="12281" width="12.42578125" style="135" customWidth="1"/>
    <col min="12282" max="12282" width="16.140625" style="135" customWidth="1"/>
    <col min="12283" max="12283" width="13.140625" style="135" customWidth="1"/>
    <col min="12284" max="12284" width="9.28515625" style="135" customWidth="1"/>
    <col min="12285" max="12288" width="9.140625" style="135"/>
    <col min="12289" max="12289" width="6.42578125" style="135" customWidth="1"/>
    <col min="12290" max="12290" width="44.42578125" style="135" customWidth="1"/>
    <col min="12291" max="12291" width="6.42578125" style="135" customWidth="1"/>
    <col min="12292" max="12292" width="8.42578125" style="135" customWidth="1"/>
    <col min="12293" max="12293" width="10" style="135" customWidth="1"/>
    <col min="12294" max="12294" width="11.140625" style="135" customWidth="1"/>
    <col min="12295" max="12295" width="10.5703125" style="135" customWidth="1"/>
    <col min="12296" max="12296" width="10.7109375" style="135" customWidth="1"/>
    <col min="12297" max="12532" width="9.140625" style="135"/>
    <col min="12533" max="12533" width="6.28515625" style="135" customWidth="1"/>
    <col min="12534" max="12534" width="49.85546875" style="135" customWidth="1"/>
    <col min="12535" max="12536" width="9.140625" style="135"/>
    <col min="12537" max="12537" width="12.42578125" style="135" customWidth="1"/>
    <col min="12538" max="12538" width="16.140625" style="135" customWidth="1"/>
    <col min="12539" max="12539" width="13.140625" style="135" customWidth="1"/>
    <col min="12540" max="12540" width="9.28515625" style="135" customWidth="1"/>
    <col min="12541" max="12544" width="9.140625" style="135"/>
    <col min="12545" max="12545" width="6.42578125" style="135" customWidth="1"/>
    <col min="12546" max="12546" width="44.42578125" style="135" customWidth="1"/>
    <col min="12547" max="12547" width="6.42578125" style="135" customWidth="1"/>
    <col min="12548" max="12548" width="8.42578125" style="135" customWidth="1"/>
    <col min="12549" max="12549" width="10" style="135" customWidth="1"/>
    <col min="12550" max="12550" width="11.140625" style="135" customWidth="1"/>
    <col min="12551" max="12551" width="10.5703125" style="135" customWidth="1"/>
    <col min="12552" max="12552" width="10.7109375" style="135" customWidth="1"/>
    <col min="12553" max="12788" width="9.140625" style="135"/>
    <col min="12789" max="12789" width="6.28515625" style="135" customWidth="1"/>
    <col min="12790" max="12790" width="49.85546875" style="135" customWidth="1"/>
    <col min="12791" max="12792" width="9.140625" style="135"/>
    <col min="12793" max="12793" width="12.42578125" style="135" customWidth="1"/>
    <col min="12794" max="12794" width="16.140625" style="135" customWidth="1"/>
    <col min="12795" max="12795" width="13.140625" style="135" customWidth="1"/>
    <col min="12796" max="12796" width="9.28515625" style="135" customWidth="1"/>
    <col min="12797" max="12800" width="9.140625" style="135"/>
    <col min="12801" max="12801" width="6.42578125" style="135" customWidth="1"/>
    <col min="12802" max="12802" width="44.42578125" style="135" customWidth="1"/>
    <col min="12803" max="12803" width="6.42578125" style="135" customWidth="1"/>
    <col min="12804" max="12804" width="8.42578125" style="135" customWidth="1"/>
    <col min="12805" max="12805" width="10" style="135" customWidth="1"/>
    <col min="12806" max="12806" width="11.140625" style="135" customWidth="1"/>
    <col min="12807" max="12807" width="10.5703125" style="135" customWidth="1"/>
    <col min="12808" max="12808" width="10.7109375" style="135" customWidth="1"/>
    <col min="12809" max="13044" width="9.140625" style="135"/>
    <col min="13045" max="13045" width="6.28515625" style="135" customWidth="1"/>
    <col min="13046" max="13046" width="49.85546875" style="135" customWidth="1"/>
    <col min="13047" max="13048" width="9.140625" style="135"/>
    <col min="13049" max="13049" width="12.42578125" style="135" customWidth="1"/>
    <col min="13050" max="13050" width="16.140625" style="135" customWidth="1"/>
    <col min="13051" max="13051" width="13.140625" style="135" customWidth="1"/>
    <col min="13052" max="13052" width="9.28515625" style="135" customWidth="1"/>
    <col min="13053" max="13056" width="9.140625" style="135"/>
    <col min="13057" max="13057" width="6.42578125" style="135" customWidth="1"/>
    <col min="13058" max="13058" width="44.42578125" style="135" customWidth="1"/>
    <col min="13059" max="13059" width="6.42578125" style="135" customWidth="1"/>
    <col min="13060" max="13060" width="8.42578125" style="135" customWidth="1"/>
    <col min="13061" max="13061" width="10" style="135" customWidth="1"/>
    <col min="13062" max="13062" width="11.140625" style="135" customWidth="1"/>
    <col min="13063" max="13063" width="10.5703125" style="135" customWidth="1"/>
    <col min="13064" max="13064" width="10.7109375" style="135" customWidth="1"/>
    <col min="13065" max="13300" width="9.140625" style="135"/>
    <col min="13301" max="13301" width="6.28515625" style="135" customWidth="1"/>
    <col min="13302" max="13302" width="49.85546875" style="135" customWidth="1"/>
    <col min="13303" max="13304" width="9.140625" style="135"/>
    <col min="13305" max="13305" width="12.42578125" style="135" customWidth="1"/>
    <col min="13306" max="13306" width="16.140625" style="135" customWidth="1"/>
    <col min="13307" max="13307" width="13.140625" style="135" customWidth="1"/>
    <col min="13308" max="13308" width="9.28515625" style="135" customWidth="1"/>
    <col min="13309" max="13312" width="9.140625" style="135"/>
    <col min="13313" max="13313" width="6.42578125" style="135" customWidth="1"/>
    <col min="13314" max="13314" width="44.42578125" style="135" customWidth="1"/>
    <col min="13315" max="13315" width="6.42578125" style="135" customWidth="1"/>
    <col min="13316" max="13316" width="8.42578125" style="135" customWidth="1"/>
    <col min="13317" max="13317" width="10" style="135" customWidth="1"/>
    <col min="13318" max="13318" width="11.140625" style="135" customWidth="1"/>
    <col min="13319" max="13319" width="10.5703125" style="135" customWidth="1"/>
    <col min="13320" max="13320" width="10.7109375" style="135" customWidth="1"/>
    <col min="13321" max="13556" width="9.140625" style="135"/>
    <col min="13557" max="13557" width="6.28515625" style="135" customWidth="1"/>
    <col min="13558" max="13558" width="49.85546875" style="135" customWidth="1"/>
    <col min="13559" max="13560" width="9.140625" style="135"/>
    <col min="13561" max="13561" width="12.42578125" style="135" customWidth="1"/>
    <col min="13562" max="13562" width="16.140625" style="135" customWidth="1"/>
    <col min="13563" max="13563" width="13.140625" style="135" customWidth="1"/>
    <col min="13564" max="13564" width="9.28515625" style="135" customWidth="1"/>
    <col min="13565" max="13568" width="9.140625" style="135"/>
    <col min="13569" max="13569" width="6.42578125" style="135" customWidth="1"/>
    <col min="13570" max="13570" width="44.42578125" style="135" customWidth="1"/>
    <col min="13571" max="13571" width="6.42578125" style="135" customWidth="1"/>
    <col min="13572" max="13572" width="8.42578125" style="135" customWidth="1"/>
    <col min="13573" max="13573" width="10" style="135" customWidth="1"/>
    <col min="13574" max="13574" width="11.140625" style="135" customWidth="1"/>
    <col min="13575" max="13575" width="10.5703125" style="135" customWidth="1"/>
    <col min="13576" max="13576" width="10.7109375" style="135" customWidth="1"/>
    <col min="13577" max="13812" width="9.140625" style="135"/>
    <col min="13813" max="13813" width="6.28515625" style="135" customWidth="1"/>
    <col min="13814" max="13814" width="49.85546875" style="135" customWidth="1"/>
    <col min="13815" max="13816" width="9.140625" style="135"/>
    <col min="13817" max="13817" width="12.42578125" style="135" customWidth="1"/>
    <col min="13818" max="13818" width="16.140625" style="135" customWidth="1"/>
    <col min="13819" max="13819" width="13.140625" style="135" customWidth="1"/>
    <col min="13820" max="13820" width="9.28515625" style="135" customWidth="1"/>
    <col min="13821" max="13824" width="9.140625" style="135"/>
    <col min="13825" max="13825" width="6.42578125" style="135" customWidth="1"/>
    <col min="13826" max="13826" width="44.42578125" style="135" customWidth="1"/>
    <col min="13827" max="13827" width="6.42578125" style="135" customWidth="1"/>
    <col min="13828" max="13828" width="8.42578125" style="135" customWidth="1"/>
    <col min="13829" max="13829" width="10" style="135" customWidth="1"/>
    <col min="13830" max="13830" width="11.140625" style="135" customWidth="1"/>
    <col min="13831" max="13831" width="10.5703125" style="135" customWidth="1"/>
    <col min="13832" max="13832" width="10.7109375" style="135" customWidth="1"/>
    <col min="13833" max="14068" width="9.140625" style="135"/>
    <col min="14069" max="14069" width="6.28515625" style="135" customWidth="1"/>
    <col min="14070" max="14070" width="49.85546875" style="135" customWidth="1"/>
    <col min="14071" max="14072" width="9.140625" style="135"/>
    <col min="14073" max="14073" width="12.42578125" style="135" customWidth="1"/>
    <col min="14074" max="14074" width="16.140625" style="135" customWidth="1"/>
    <col min="14075" max="14075" width="13.140625" style="135" customWidth="1"/>
    <col min="14076" max="14076" width="9.28515625" style="135" customWidth="1"/>
    <col min="14077" max="14080" width="9.140625" style="135"/>
    <col min="14081" max="14081" width="6.42578125" style="135" customWidth="1"/>
    <col min="14082" max="14082" width="44.42578125" style="135" customWidth="1"/>
    <col min="14083" max="14083" width="6.42578125" style="135" customWidth="1"/>
    <col min="14084" max="14084" width="8.42578125" style="135" customWidth="1"/>
    <col min="14085" max="14085" width="10" style="135" customWidth="1"/>
    <col min="14086" max="14086" width="11.140625" style="135" customWidth="1"/>
    <col min="14087" max="14087" width="10.5703125" style="135" customWidth="1"/>
    <col min="14088" max="14088" width="10.7109375" style="135" customWidth="1"/>
    <col min="14089" max="14324" width="9.140625" style="135"/>
    <col min="14325" max="14325" width="6.28515625" style="135" customWidth="1"/>
    <col min="14326" max="14326" width="49.85546875" style="135" customWidth="1"/>
    <col min="14327" max="14328" width="9.140625" style="135"/>
    <col min="14329" max="14329" width="12.42578125" style="135" customWidth="1"/>
    <col min="14330" max="14330" width="16.140625" style="135" customWidth="1"/>
    <col min="14331" max="14331" width="13.140625" style="135" customWidth="1"/>
    <col min="14332" max="14332" width="9.28515625" style="135" customWidth="1"/>
    <col min="14333" max="14336" width="9.140625" style="135"/>
    <col min="14337" max="14337" width="6.42578125" style="135" customWidth="1"/>
    <col min="14338" max="14338" width="44.42578125" style="135" customWidth="1"/>
    <col min="14339" max="14339" width="6.42578125" style="135" customWidth="1"/>
    <col min="14340" max="14340" width="8.42578125" style="135" customWidth="1"/>
    <col min="14341" max="14341" width="10" style="135" customWidth="1"/>
    <col min="14342" max="14342" width="11.140625" style="135" customWidth="1"/>
    <col min="14343" max="14343" width="10.5703125" style="135" customWidth="1"/>
    <col min="14344" max="14344" width="10.7109375" style="135" customWidth="1"/>
    <col min="14345" max="14580" width="9.140625" style="135"/>
    <col min="14581" max="14581" width="6.28515625" style="135" customWidth="1"/>
    <col min="14582" max="14582" width="49.85546875" style="135" customWidth="1"/>
    <col min="14583" max="14584" width="9.140625" style="135"/>
    <col min="14585" max="14585" width="12.42578125" style="135" customWidth="1"/>
    <col min="14586" max="14586" width="16.140625" style="135" customWidth="1"/>
    <col min="14587" max="14587" width="13.140625" style="135" customWidth="1"/>
    <col min="14588" max="14588" width="9.28515625" style="135" customWidth="1"/>
    <col min="14589" max="14592" width="9.140625" style="135"/>
    <col min="14593" max="14593" width="6.42578125" style="135" customWidth="1"/>
    <col min="14594" max="14594" width="44.42578125" style="135" customWidth="1"/>
    <col min="14595" max="14595" width="6.42578125" style="135" customWidth="1"/>
    <col min="14596" max="14596" width="8.42578125" style="135" customWidth="1"/>
    <col min="14597" max="14597" width="10" style="135" customWidth="1"/>
    <col min="14598" max="14598" width="11.140625" style="135" customWidth="1"/>
    <col min="14599" max="14599" width="10.5703125" style="135" customWidth="1"/>
    <col min="14600" max="14600" width="10.7109375" style="135" customWidth="1"/>
    <col min="14601" max="14836" width="9.140625" style="135"/>
    <col min="14837" max="14837" width="6.28515625" style="135" customWidth="1"/>
    <col min="14838" max="14838" width="49.85546875" style="135" customWidth="1"/>
    <col min="14839" max="14840" width="9.140625" style="135"/>
    <col min="14841" max="14841" width="12.42578125" style="135" customWidth="1"/>
    <col min="14842" max="14842" width="16.140625" style="135" customWidth="1"/>
    <col min="14843" max="14843" width="13.140625" style="135" customWidth="1"/>
    <col min="14844" max="14844" width="9.28515625" style="135" customWidth="1"/>
    <col min="14845" max="14848" width="9.140625" style="135"/>
    <col min="14849" max="14849" width="6.42578125" style="135" customWidth="1"/>
    <col min="14850" max="14850" width="44.42578125" style="135" customWidth="1"/>
    <col min="14851" max="14851" width="6.42578125" style="135" customWidth="1"/>
    <col min="14852" max="14852" width="8.42578125" style="135" customWidth="1"/>
    <col min="14853" max="14853" width="10" style="135" customWidth="1"/>
    <col min="14854" max="14854" width="11.140625" style="135" customWidth="1"/>
    <col min="14855" max="14855" width="10.5703125" style="135" customWidth="1"/>
    <col min="14856" max="14856" width="10.7109375" style="135" customWidth="1"/>
    <col min="14857" max="15092" width="9.140625" style="135"/>
    <col min="15093" max="15093" width="6.28515625" style="135" customWidth="1"/>
    <col min="15094" max="15094" width="49.85546875" style="135" customWidth="1"/>
    <col min="15095" max="15096" width="9.140625" style="135"/>
    <col min="15097" max="15097" width="12.42578125" style="135" customWidth="1"/>
    <col min="15098" max="15098" width="16.140625" style="135" customWidth="1"/>
    <col min="15099" max="15099" width="13.140625" style="135" customWidth="1"/>
    <col min="15100" max="15100" width="9.28515625" style="135" customWidth="1"/>
    <col min="15101" max="15104" width="9.140625" style="135"/>
    <col min="15105" max="15105" width="6.42578125" style="135" customWidth="1"/>
    <col min="15106" max="15106" width="44.42578125" style="135" customWidth="1"/>
    <col min="15107" max="15107" width="6.42578125" style="135" customWidth="1"/>
    <col min="15108" max="15108" width="8.42578125" style="135" customWidth="1"/>
    <col min="15109" max="15109" width="10" style="135" customWidth="1"/>
    <col min="15110" max="15110" width="11.140625" style="135" customWidth="1"/>
    <col min="15111" max="15111" width="10.5703125" style="135" customWidth="1"/>
    <col min="15112" max="15112" width="10.7109375" style="135" customWidth="1"/>
    <col min="15113" max="15348" width="9.140625" style="135"/>
    <col min="15349" max="15349" width="6.28515625" style="135" customWidth="1"/>
    <col min="15350" max="15350" width="49.85546875" style="135" customWidth="1"/>
    <col min="15351" max="15352" width="9.140625" style="135"/>
    <col min="15353" max="15353" width="12.42578125" style="135" customWidth="1"/>
    <col min="15354" max="15354" width="16.140625" style="135" customWidth="1"/>
    <col min="15355" max="15355" width="13.140625" style="135" customWidth="1"/>
    <col min="15356" max="15356" width="9.28515625" style="135" customWidth="1"/>
    <col min="15357" max="15360" width="9.140625" style="135"/>
    <col min="15361" max="15361" width="6.42578125" style="135" customWidth="1"/>
    <col min="15362" max="15362" width="44.42578125" style="135" customWidth="1"/>
    <col min="15363" max="15363" width="6.42578125" style="135" customWidth="1"/>
    <col min="15364" max="15364" width="8.42578125" style="135" customWidth="1"/>
    <col min="15365" max="15365" width="10" style="135" customWidth="1"/>
    <col min="15366" max="15366" width="11.140625" style="135" customWidth="1"/>
    <col min="15367" max="15367" width="10.5703125" style="135" customWidth="1"/>
    <col min="15368" max="15368" width="10.7109375" style="135" customWidth="1"/>
    <col min="15369" max="15604" width="9.140625" style="135"/>
    <col min="15605" max="15605" width="6.28515625" style="135" customWidth="1"/>
    <col min="15606" max="15606" width="49.85546875" style="135" customWidth="1"/>
    <col min="15607" max="15608" width="9.140625" style="135"/>
    <col min="15609" max="15609" width="12.42578125" style="135" customWidth="1"/>
    <col min="15610" max="15610" width="16.140625" style="135" customWidth="1"/>
    <col min="15611" max="15611" width="13.140625" style="135" customWidth="1"/>
    <col min="15612" max="15612" width="9.28515625" style="135" customWidth="1"/>
    <col min="15613" max="15616" width="9.140625" style="135"/>
    <col min="15617" max="15617" width="6.42578125" style="135" customWidth="1"/>
    <col min="15618" max="15618" width="44.42578125" style="135" customWidth="1"/>
    <col min="15619" max="15619" width="6.42578125" style="135" customWidth="1"/>
    <col min="15620" max="15620" width="8.42578125" style="135" customWidth="1"/>
    <col min="15621" max="15621" width="10" style="135" customWidth="1"/>
    <col min="15622" max="15622" width="11.140625" style="135" customWidth="1"/>
    <col min="15623" max="15623" width="10.5703125" style="135" customWidth="1"/>
    <col min="15624" max="15624" width="10.7109375" style="135" customWidth="1"/>
    <col min="15625" max="15860" width="9.140625" style="135"/>
    <col min="15861" max="15861" width="6.28515625" style="135" customWidth="1"/>
    <col min="15862" max="15862" width="49.85546875" style="135" customWidth="1"/>
    <col min="15863" max="15864" width="9.140625" style="135"/>
    <col min="15865" max="15865" width="12.42578125" style="135" customWidth="1"/>
    <col min="15866" max="15866" width="16.140625" style="135" customWidth="1"/>
    <col min="15867" max="15867" width="13.140625" style="135" customWidth="1"/>
    <col min="15868" max="15868" width="9.28515625" style="135" customWidth="1"/>
    <col min="15869" max="15872" width="9.140625" style="135"/>
    <col min="15873" max="15873" width="6.42578125" style="135" customWidth="1"/>
    <col min="15874" max="15874" width="44.42578125" style="135" customWidth="1"/>
    <col min="15875" max="15875" width="6.42578125" style="135" customWidth="1"/>
    <col min="15876" max="15876" width="8.42578125" style="135" customWidth="1"/>
    <col min="15877" max="15877" width="10" style="135" customWidth="1"/>
    <col min="15878" max="15878" width="11.140625" style="135" customWidth="1"/>
    <col min="15879" max="15879" width="10.5703125" style="135" customWidth="1"/>
    <col min="15880" max="15880" width="10.7109375" style="135" customWidth="1"/>
    <col min="15881" max="16116" width="9.140625" style="135"/>
    <col min="16117" max="16117" width="6.28515625" style="135" customWidth="1"/>
    <col min="16118" max="16118" width="49.85546875" style="135" customWidth="1"/>
    <col min="16119" max="16120" width="9.140625" style="135"/>
    <col min="16121" max="16121" width="12.42578125" style="135" customWidth="1"/>
    <col min="16122" max="16122" width="16.140625" style="135" customWidth="1"/>
    <col min="16123" max="16123" width="13.140625" style="135" customWidth="1"/>
    <col min="16124" max="16124" width="9.28515625" style="135" customWidth="1"/>
    <col min="16125" max="16128" width="9.140625" style="135"/>
    <col min="16129" max="16129" width="6.42578125" style="135" customWidth="1"/>
    <col min="16130" max="16130" width="44.42578125" style="135" customWidth="1"/>
    <col min="16131" max="16131" width="6.42578125" style="135" customWidth="1"/>
    <col min="16132" max="16132" width="8.42578125" style="135" customWidth="1"/>
    <col min="16133" max="16133" width="10" style="135" customWidth="1"/>
    <col min="16134" max="16134" width="11.140625" style="135" customWidth="1"/>
    <col min="16135" max="16135" width="10.5703125" style="135" customWidth="1"/>
    <col min="16136" max="16136" width="10.7109375" style="135" customWidth="1"/>
    <col min="16137" max="16372" width="9.140625" style="135"/>
    <col min="16373" max="16373" width="6.28515625" style="135" customWidth="1"/>
    <col min="16374" max="16374" width="49.85546875" style="135" customWidth="1"/>
    <col min="16375" max="16376" width="9.140625" style="135"/>
    <col min="16377" max="16377" width="12.42578125" style="135" customWidth="1"/>
    <col min="16378" max="16378" width="16.140625" style="135" customWidth="1"/>
    <col min="16379" max="16379" width="13.140625" style="135" customWidth="1"/>
    <col min="16380" max="16380" width="9.28515625" style="135" customWidth="1"/>
    <col min="16381" max="16384" width="9.140625" style="135"/>
  </cols>
  <sheetData>
    <row r="1" spans="1:11" x14ac:dyDescent="0.2">
      <c r="E1" s="139" t="s">
        <v>289</v>
      </c>
      <c r="F1" s="139"/>
      <c r="G1" s="139"/>
      <c r="H1" s="139"/>
    </row>
    <row r="2" spans="1:11" x14ac:dyDescent="0.2">
      <c r="E2" s="139" t="s">
        <v>290</v>
      </c>
      <c r="F2" s="139"/>
      <c r="G2" s="139"/>
      <c r="H2" s="139"/>
    </row>
    <row r="3" spans="1:11" x14ac:dyDescent="0.2">
      <c r="E3" s="139" t="s">
        <v>291</v>
      </c>
      <c r="F3" s="139"/>
      <c r="G3" s="139"/>
      <c r="H3" s="139"/>
    </row>
    <row r="4" spans="1:11" x14ac:dyDescent="0.2">
      <c r="E4" s="139" t="s">
        <v>292</v>
      </c>
      <c r="F4" s="139"/>
      <c r="G4" s="139"/>
      <c r="H4" s="139"/>
    </row>
    <row r="5" spans="1:11" x14ac:dyDescent="0.2">
      <c r="K5" s="141"/>
    </row>
    <row r="6" spans="1:11" ht="27" customHeight="1" x14ac:dyDescent="0.2">
      <c r="B6" s="300" t="s">
        <v>493</v>
      </c>
      <c r="C6" s="300"/>
      <c r="D6" s="300"/>
      <c r="E6" s="300"/>
      <c r="F6" s="300"/>
      <c r="G6" s="300"/>
      <c r="K6" s="141"/>
    </row>
    <row r="7" spans="1:11" x14ac:dyDescent="0.2">
      <c r="B7" s="301"/>
      <c r="C7" s="301"/>
      <c r="D7" s="301"/>
      <c r="E7" s="301"/>
      <c r="F7" s="142"/>
      <c r="K7" s="141"/>
    </row>
    <row r="8" spans="1:11" ht="24.75" customHeight="1" x14ac:dyDescent="0.2">
      <c r="A8" s="290" t="s">
        <v>293</v>
      </c>
      <c r="B8" s="291" t="s">
        <v>294</v>
      </c>
      <c r="C8" s="290" t="s">
        <v>295</v>
      </c>
      <c r="D8" s="290" t="s">
        <v>296</v>
      </c>
      <c r="E8" s="292" t="s">
        <v>491</v>
      </c>
      <c r="F8" s="292"/>
      <c r="G8" s="290" t="s">
        <v>297</v>
      </c>
      <c r="H8" s="290"/>
      <c r="K8" s="141"/>
    </row>
    <row r="9" spans="1:11" ht="37.5" customHeight="1" x14ac:dyDescent="0.2">
      <c r="A9" s="290"/>
      <c r="B9" s="291"/>
      <c r="C9" s="290"/>
      <c r="D9" s="290"/>
      <c r="E9" s="292"/>
      <c r="F9" s="292"/>
      <c r="G9" s="290"/>
      <c r="H9" s="290"/>
      <c r="K9" s="141"/>
    </row>
    <row r="10" spans="1:11" ht="24" x14ac:dyDescent="0.2">
      <c r="A10" s="143"/>
      <c r="B10" s="144"/>
      <c r="C10" s="143"/>
      <c r="D10" s="143"/>
      <c r="E10" s="145" t="s">
        <v>298</v>
      </c>
      <c r="F10" s="145" t="s">
        <v>299</v>
      </c>
      <c r="G10" s="145" t="s">
        <v>298</v>
      </c>
      <c r="H10" s="145" t="s">
        <v>299</v>
      </c>
      <c r="K10" s="141"/>
    </row>
    <row r="11" spans="1:11" x14ac:dyDescent="0.2">
      <c r="A11" s="146">
        <v>1</v>
      </c>
      <c r="B11" s="147">
        <v>2</v>
      </c>
      <c r="C11" s="146">
        <v>3</v>
      </c>
      <c r="D11" s="146">
        <v>4</v>
      </c>
      <c r="E11" s="146">
        <v>5</v>
      </c>
      <c r="F11" s="147">
        <v>6</v>
      </c>
      <c r="G11" s="146">
        <v>7</v>
      </c>
      <c r="H11" s="146">
        <v>8</v>
      </c>
      <c r="K11" s="141"/>
    </row>
    <row r="12" spans="1:11" x14ac:dyDescent="0.2">
      <c r="A12" s="302" t="s">
        <v>300</v>
      </c>
      <c r="B12" s="302"/>
      <c r="C12" s="302"/>
      <c r="D12" s="302"/>
      <c r="E12" s="302"/>
      <c r="F12" s="302"/>
      <c r="G12" s="302"/>
      <c r="H12" s="148"/>
    </row>
    <row r="13" spans="1:11" s="152" customFormat="1" x14ac:dyDescent="0.2">
      <c r="A13" s="149">
        <v>1</v>
      </c>
      <c r="B13" s="150" t="s">
        <v>301</v>
      </c>
      <c r="C13" s="149"/>
      <c r="D13" s="151"/>
      <c r="E13" s="151">
        <f>E14+E15+E16+E17+E18+E19+E20</f>
        <v>6947.1900000000005</v>
      </c>
      <c r="F13" s="151"/>
      <c r="G13" s="151">
        <f>G14+G15+G16+G17+G18+G19+G20</f>
        <v>0</v>
      </c>
      <c r="H13" s="151"/>
    </row>
    <row r="14" spans="1:11" x14ac:dyDescent="0.2">
      <c r="A14" s="146" t="s">
        <v>176</v>
      </c>
      <c r="B14" s="159" t="s">
        <v>302</v>
      </c>
      <c r="C14" s="163" t="s">
        <v>303</v>
      </c>
      <c r="D14" s="157">
        <v>4600</v>
      </c>
      <c r="E14" s="157">
        <v>2377.19</v>
      </c>
      <c r="F14" s="157"/>
      <c r="G14" s="157">
        <v>0</v>
      </c>
      <c r="H14" s="157"/>
    </row>
    <row r="15" spans="1:11" x14ac:dyDescent="0.2">
      <c r="A15" s="146" t="s">
        <v>182</v>
      </c>
      <c r="B15" s="159" t="s">
        <v>304</v>
      </c>
      <c r="C15" s="163" t="s">
        <v>305</v>
      </c>
      <c r="D15" s="157">
        <v>690</v>
      </c>
      <c r="E15" s="157">
        <v>860</v>
      </c>
      <c r="F15" s="157"/>
      <c r="G15" s="157">
        <v>0</v>
      </c>
      <c r="H15" s="157"/>
    </row>
    <row r="16" spans="1:11" x14ac:dyDescent="0.2">
      <c r="A16" s="146" t="s">
        <v>187</v>
      </c>
      <c r="B16" s="159" t="s">
        <v>306</v>
      </c>
      <c r="C16" s="163" t="s">
        <v>303</v>
      </c>
      <c r="D16" s="157">
        <v>1300</v>
      </c>
      <c r="E16" s="157">
        <v>550</v>
      </c>
      <c r="F16" s="157"/>
      <c r="G16" s="157">
        <v>0</v>
      </c>
      <c r="H16" s="157"/>
    </row>
    <row r="17" spans="1:8" ht="27.75" customHeight="1" x14ac:dyDescent="0.2">
      <c r="A17" s="146" t="s">
        <v>188</v>
      </c>
      <c r="B17" s="159" t="s">
        <v>307</v>
      </c>
      <c r="C17" s="163" t="s">
        <v>303</v>
      </c>
      <c r="D17" s="157">
        <v>35</v>
      </c>
      <c r="E17" s="157">
        <v>350</v>
      </c>
      <c r="F17" s="157"/>
      <c r="G17" s="157">
        <v>0</v>
      </c>
      <c r="H17" s="157"/>
    </row>
    <row r="18" spans="1:8" ht="24" x14ac:dyDescent="0.2">
      <c r="A18" s="146" t="s">
        <v>193</v>
      </c>
      <c r="B18" s="159" t="s">
        <v>308</v>
      </c>
      <c r="C18" s="163" t="s">
        <v>309</v>
      </c>
      <c r="D18" s="157">
        <v>35</v>
      </c>
      <c r="E18" s="157">
        <v>560</v>
      </c>
      <c r="F18" s="157"/>
      <c r="G18" s="157">
        <v>0</v>
      </c>
      <c r="H18" s="157"/>
    </row>
    <row r="19" spans="1:8" x14ac:dyDescent="0.2">
      <c r="A19" s="146" t="s">
        <v>218</v>
      </c>
      <c r="B19" s="159" t="s">
        <v>310</v>
      </c>
      <c r="C19" s="163" t="s">
        <v>309</v>
      </c>
      <c r="D19" s="157">
        <v>30</v>
      </c>
      <c r="E19" s="157">
        <v>750</v>
      </c>
      <c r="F19" s="157"/>
      <c r="G19" s="157">
        <v>0</v>
      </c>
      <c r="H19" s="157"/>
    </row>
    <row r="20" spans="1:8" x14ac:dyDescent="0.2">
      <c r="A20" s="146" t="s">
        <v>311</v>
      </c>
      <c r="B20" s="230" t="s">
        <v>312</v>
      </c>
      <c r="C20" s="163" t="s">
        <v>313</v>
      </c>
      <c r="D20" s="157">
        <v>12</v>
      </c>
      <c r="E20" s="157">
        <v>1500</v>
      </c>
      <c r="F20" s="157"/>
      <c r="G20" s="157">
        <v>0</v>
      </c>
      <c r="H20" s="157"/>
    </row>
    <row r="21" spans="1:8" x14ac:dyDescent="0.2">
      <c r="A21" s="149">
        <v>2</v>
      </c>
      <c r="B21" s="165" t="s">
        <v>314</v>
      </c>
      <c r="C21" s="163"/>
      <c r="D21" s="171"/>
      <c r="E21" s="151">
        <f>E22+E23+E24+E25+E26+E27</f>
        <v>5600</v>
      </c>
      <c r="F21" s="151"/>
      <c r="G21" s="151">
        <f>G22+G23+G24+G25+G26+G27+G28+G41</f>
        <v>2259.2649999999999</v>
      </c>
      <c r="H21" s="151"/>
    </row>
    <row r="22" spans="1:8" x14ac:dyDescent="0.2">
      <c r="A22" s="146" t="s">
        <v>232</v>
      </c>
      <c r="B22" s="230" t="s">
        <v>306</v>
      </c>
      <c r="C22" s="163" t="s">
        <v>303</v>
      </c>
      <c r="D22" s="171">
        <v>66</v>
      </c>
      <c r="E22" s="157">
        <v>1500</v>
      </c>
      <c r="F22" s="157"/>
      <c r="G22" s="157">
        <v>0</v>
      </c>
      <c r="H22" s="157"/>
    </row>
    <row r="23" spans="1:8" x14ac:dyDescent="0.2">
      <c r="A23" s="146" t="s">
        <v>234</v>
      </c>
      <c r="B23" s="230" t="s">
        <v>315</v>
      </c>
      <c r="C23" s="163" t="s">
        <v>303</v>
      </c>
      <c r="D23" s="171">
        <v>250</v>
      </c>
      <c r="E23" s="157">
        <v>2300</v>
      </c>
      <c r="F23" s="157"/>
      <c r="G23" s="157">
        <v>0</v>
      </c>
      <c r="H23" s="157"/>
    </row>
    <row r="24" spans="1:8" ht="24" x14ac:dyDescent="0.2">
      <c r="A24" s="146" t="s">
        <v>237</v>
      </c>
      <c r="B24" s="230" t="s">
        <v>316</v>
      </c>
      <c r="C24" s="163" t="s">
        <v>309</v>
      </c>
      <c r="D24" s="171">
        <v>2</v>
      </c>
      <c r="E24" s="157">
        <v>110</v>
      </c>
      <c r="F24" s="157"/>
      <c r="G24" s="157">
        <v>0</v>
      </c>
      <c r="H24" s="157"/>
    </row>
    <row r="25" spans="1:8" x14ac:dyDescent="0.2">
      <c r="A25" s="146" t="s">
        <v>252</v>
      </c>
      <c r="B25" s="230" t="s">
        <v>317</v>
      </c>
      <c r="C25" s="163" t="s">
        <v>303</v>
      </c>
      <c r="D25" s="171">
        <v>17</v>
      </c>
      <c r="E25" s="157">
        <v>650</v>
      </c>
      <c r="F25" s="157"/>
      <c r="G25" s="157">
        <v>0</v>
      </c>
      <c r="H25" s="157"/>
    </row>
    <row r="26" spans="1:8" x14ac:dyDescent="0.2">
      <c r="A26" s="146" t="s">
        <v>318</v>
      </c>
      <c r="B26" s="230" t="s">
        <v>319</v>
      </c>
      <c r="C26" s="163" t="s">
        <v>309</v>
      </c>
      <c r="D26" s="171">
        <v>6</v>
      </c>
      <c r="E26" s="157">
        <v>150</v>
      </c>
      <c r="F26" s="157"/>
      <c r="G26" s="157">
        <v>0</v>
      </c>
      <c r="H26" s="157"/>
    </row>
    <row r="27" spans="1:8" x14ac:dyDescent="0.2">
      <c r="A27" s="146" t="s">
        <v>320</v>
      </c>
      <c r="B27" s="230" t="s">
        <v>312</v>
      </c>
      <c r="C27" s="163" t="s">
        <v>313</v>
      </c>
      <c r="D27" s="171">
        <v>1</v>
      </c>
      <c r="E27" s="157">
        <v>890</v>
      </c>
      <c r="F27" s="157"/>
      <c r="G27" s="157">
        <v>0</v>
      </c>
      <c r="H27" s="157"/>
    </row>
    <row r="28" spans="1:8" ht="24" x14ac:dyDescent="0.2">
      <c r="A28" s="167" t="s">
        <v>321</v>
      </c>
      <c r="B28" s="153" t="s">
        <v>322</v>
      </c>
      <c r="C28" s="163" t="s">
        <v>323</v>
      </c>
      <c r="D28" s="173">
        <v>28</v>
      </c>
      <c r="E28" s="157"/>
      <c r="F28" s="298" t="s">
        <v>299</v>
      </c>
      <c r="G28" s="303">
        <v>2110.7649999999999</v>
      </c>
      <c r="H28" s="298" t="s">
        <v>299</v>
      </c>
    </row>
    <row r="29" spans="1:8" ht="24.75" customHeight="1" x14ac:dyDescent="0.2">
      <c r="A29" s="167" t="s">
        <v>324</v>
      </c>
      <c r="B29" s="153" t="s">
        <v>325</v>
      </c>
      <c r="C29" s="163" t="s">
        <v>303</v>
      </c>
      <c r="D29" s="171">
        <v>40</v>
      </c>
      <c r="E29" s="157"/>
      <c r="F29" s="298"/>
      <c r="G29" s="303"/>
      <c r="H29" s="298"/>
    </row>
    <row r="30" spans="1:8" ht="15" customHeight="1" x14ac:dyDescent="0.2">
      <c r="A30" s="167" t="s">
        <v>326</v>
      </c>
      <c r="B30" s="153" t="s">
        <v>327</v>
      </c>
      <c r="C30" s="163" t="s">
        <v>303</v>
      </c>
      <c r="D30" s="171">
        <v>15</v>
      </c>
      <c r="E30" s="157"/>
      <c r="F30" s="298"/>
      <c r="G30" s="303"/>
      <c r="H30" s="298"/>
    </row>
    <row r="31" spans="1:8" x14ac:dyDescent="0.2">
      <c r="A31" s="167" t="s">
        <v>328</v>
      </c>
      <c r="B31" s="153" t="s">
        <v>329</v>
      </c>
      <c r="C31" s="163" t="s">
        <v>303</v>
      </c>
      <c r="D31" s="171">
        <v>87</v>
      </c>
      <c r="E31" s="157"/>
      <c r="F31" s="298"/>
      <c r="G31" s="303"/>
      <c r="H31" s="298"/>
    </row>
    <row r="32" spans="1:8" x14ac:dyDescent="0.2">
      <c r="A32" s="167" t="s">
        <v>330</v>
      </c>
      <c r="B32" s="153" t="s">
        <v>331</v>
      </c>
      <c r="C32" s="163" t="s">
        <v>323</v>
      </c>
      <c r="D32" s="171">
        <v>10</v>
      </c>
      <c r="E32" s="157"/>
      <c r="F32" s="298"/>
      <c r="G32" s="303"/>
      <c r="H32" s="298"/>
    </row>
    <row r="33" spans="1:8" x14ac:dyDescent="0.2">
      <c r="A33" s="167" t="s">
        <v>332</v>
      </c>
      <c r="B33" s="153" t="s">
        <v>333</v>
      </c>
      <c r="C33" s="163" t="s">
        <v>323</v>
      </c>
      <c r="D33" s="171">
        <v>18</v>
      </c>
      <c r="E33" s="157"/>
      <c r="F33" s="298"/>
      <c r="G33" s="303"/>
      <c r="H33" s="298"/>
    </row>
    <row r="34" spans="1:8" x14ac:dyDescent="0.2">
      <c r="A34" s="167" t="s">
        <v>334</v>
      </c>
      <c r="B34" s="153" t="s">
        <v>335</v>
      </c>
      <c r="C34" s="163" t="s">
        <v>323</v>
      </c>
      <c r="D34" s="171">
        <v>12</v>
      </c>
      <c r="E34" s="157"/>
      <c r="F34" s="298"/>
      <c r="G34" s="303"/>
      <c r="H34" s="298"/>
    </row>
    <row r="35" spans="1:8" x14ac:dyDescent="0.2">
      <c r="A35" s="167" t="s">
        <v>336</v>
      </c>
      <c r="B35" s="153" t="s">
        <v>337</v>
      </c>
      <c r="C35" s="163" t="s">
        <v>323</v>
      </c>
      <c r="D35" s="171">
        <v>24</v>
      </c>
      <c r="E35" s="157"/>
      <c r="F35" s="298"/>
      <c r="G35" s="303"/>
      <c r="H35" s="298"/>
    </row>
    <row r="36" spans="1:8" x14ac:dyDescent="0.2">
      <c r="A36" s="167" t="s">
        <v>338</v>
      </c>
      <c r="B36" s="153" t="s">
        <v>333</v>
      </c>
      <c r="C36" s="163" t="s">
        <v>323</v>
      </c>
      <c r="D36" s="171">
        <v>24</v>
      </c>
      <c r="E36" s="157"/>
      <c r="F36" s="298"/>
      <c r="G36" s="303"/>
      <c r="H36" s="298"/>
    </row>
    <row r="37" spans="1:8" x14ac:dyDescent="0.2">
      <c r="A37" s="167" t="s">
        <v>339</v>
      </c>
      <c r="B37" s="153" t="s">
        <v>335</v>
      </c>
      <c r="C37" s="163" t="s">
        <v>323</v>
      </c>
      <c r="D37" s="171">
        <v>30</v>
      </c>
      <c r="E37" s="157"/>
      <c r="F37" s="298"/>
      <c r="G37" s="303"/>
      <c r="H37" s="298"/>
    </row>
    <row r="38" spans="1:8" x14ac:dyDescent="0.2">
      <c r="A38" s="167" t="s">
        <v>340</v>
      </c>
      <c r="B38" s="153" t="s">
        <v>341</v>
      </c>
      <c r="C38" s="163" t="s">
        <v>342</v>
      </c>
      <c r="D38" s="173">
        <v>2</v>
      </c>
      <c r="E38" s="157"/>
      <c r="F38" s="298"/>
      <c r="G38" s="303"/>
      <c r="H38" s="298"/>
    </row>
    <row r="39" spans="1:8" x14ac:dyDescent="0.2">
      <c r="A39" s="167" t="s">
        <v>343</v>
      </c>
      <c r="B39" s="153" t="s">
        <v>344</v>
      </c>
      <c r="C39" s="163" t="s">
        <v>303</v>
      </c>
      <c r="D39" s="171">
        <v>18.05</v>
      </c>
      <c r="E39" s="157"/>
      <c r="F39" s="298"/>
      <c r="G39" s="303"/>
      <c r="H39" s="298"/>
    </row>
    <row r="40" spans="1:8" x14ac:dyDescent="0.2">
      <c r="A40" s="167" t="s">
        <v>345</v>
      </c>
      <c r="B40" s="153" t="s">
        <v>346</v>
      </c>
      <c r="C40" s="163" t="s">
        <v>303</v>
      </c>
      <c r="D40" s="171">
        <v>18.05</v>
      </c>
      <c r="E40" s="157"/>
      <c r="F40" s="298"/>
      <c r="G40" s="303"/>
      <c r="H40" s="298"/>
    </row>
    <row r="41" spans="1:8" x14ac:dyDescent="0.2">
      <c r="A41" s="167" t="s">
        <v>347</v>
      </c>
      <c r="B41" s="153" t="s">
        <v>348</v>
      </c>
      <c r="C41" s="163" t="s">
        <v>303</v>
      </c>
      <c r="D41" s="286">
        <v>5.2</v>
      </c>
      <c r="E41" s="157"/>
      <c r="F41" s="157"/>
      <c r="G41" s="303">
        <v>148.5</v>
      </c>
      <c r="H41" s="157"/>
    </row>
    <row r="42" spans="1:8" ht="24" x14ac:dyDescent="0.2">
      <c r="A42" s="167" t="s">
        <v>349</v>
      </c>
      <c r="B42" s="153" t="s">
        <v>350</v>
      </c>
      <c r="C42" s="163" t="s">
        <v>303</v>
      </c>
      <c r="D42" s="286">
        <v>5.2</v>
      </c>
      <c r="E42" s="157"/>
      <c r="F42" s="157"/>
      <c r="G42" s="303"/>
      <c r="H42" s="157"/>
    </row>
    <row r="43" spans="1:8" ht="23.25" customHeight="1" x14ac:dyDescent="0.2">
      <c r="A43" s="167" t="s">
        <v>351</v>
      </c>
      <c r="B43" s="153" t="s">
        <v>352</v>
      </c>
      <c r="C43" s="163" t="s">
        <v>353</v>
      </c>
      <c r="D43" s="287">
        <v>4.8399999999999999E-2</v>
      </c>
      <c r="E43" s="157"/>
      <c r="F43" s="157"/>
      <c r="G43" s="303"/>
      <c r="H43" s="157"/>
    </row>
    <row r="44" spans="1:8" x14ac:dyDescent="0.2">
      <c r="A44" s="167" t="s">
        <v>354</v>
      </c>
      <c r="B44" s="153" t="s">
        <v>355</v>
      </c>
      <c r="C44" s="163" t="s">
        <v>309</v>
      </c>
      <c r="D44" s="287">
        <v>24</v>
      </c>
      <c r="E44" s="157"/>
      <c r="F44" s="157"/>
      <c r="G44" s="157">
        <v>58.366999999999997</v>
      </c>
      <c r="H44" s="157"/>
    </row>
    <row r="45" spans="1:8" x14ac:dyDescent="0.2">
      <c r="A45" s="273"/>
      <c r="B45" s="274" t="s">
        <v>356</v>
      </c>
      <c r="C45" s="273"/>
      <c r="D45" s="275"/>
      <c r="E45" s="275">
        <f>E13+E21</f>
        <v>12547.19</v>
      </c>
      <c r="F45" s="275"/>
      <c r="G45" s="275">
        <f>G13+G21+G44</f>
        <v>2317.6320000000001</v>
      </c>
      <c r="H45" s="220"/>
    </row>
    <row r="46" spans="1:8" x14ac:dyDescent="0.2">
      <c r="A46" s="155"/>
      <c r="B46" s="299" t="s">
        <v>357</v>
      </c>
      <c r="C46" s="299"/>
      <c r="D46" s="299"/>
      <c r="E46" s="299"/>
      <c r="F46" s="299"/>
      <c r="G46" s="299"/>
      <c r="H46" s="148"/>
    </row>
    <row r="47" spans="1:8" x14ac:dyDescent="0.2">
      <c r="A47" s="156">
        <v>1</v>
      </c>
      <c r="B47" s="150" t="s">
        <v>358</v>
      </c>
      <c r="C47" s="146"/>
      <c r="D47" s="157"/>
      <c r="E47" s="151">
        <f>E48+E49+E50+E51</f>
        <v>45400</v>
      </c>
      <c r="F47" s="151"/>
      <c r="G47" s="151">
        <f>G48+G49+G50+G51</f>
        <v>0</v>
      </c>
      <c r="H47" s="151"/>
    </row>
    <row r="48" spans="1:8" x14ac:dyDescent="0.2">
      <c r="A48" s="155" t="s">
        <v>176</v>
      </c>
      <c r="B48" s="158" t="s">
        <v>359</v>
      </c>
      <c r="C48" s="146" t="s">
        <v>360</v>
      </c>
      <c r="D48" s="157">
        <v>0.2</v>
      </c>
      <c r="E48" s="157">
        <v>600</v>
      </c>
      <c r="F48" s="157"/>
      <c r="G48" s="164">
        <v>0</v>
      </c>
      <c r="H48" s="157"/>
    </row>
    <row r="49" spans="1:8" x14ac:dyDescent="0.2">
      <c r="A49" s="155" t="s">
        <v>182</v>
      </c>
      <c r="B49" s="159" t="s">
        <v>306</v>
      </c>
      <c r="C49" s="146" t="s">
        <v>303</v>
      </c>
      <c r="D49" s="157">
        <v>12600</v>
      </c>
      <c r="E49" s="157">
        <v>5300</v>
      </c>
      <c r="F49" s="157"/>
      <c r="G49" s="164">
        <v>0</v>
      </c>
      <c r="H49" s="157"/>
    </row>
    <row r="50" spans="1:8" x14ac:dyDescent="0.2">
      <c r="A50" s="155" t="s">
        <v>187</v>
      </c>
      <c r="B50" s="159" t="s">
        <v>361</v>
      </c>
      <c r="C50" s="146" t="s">
        <v>303</v>
      </c>
      <c r="D50" s="157">
        <v>40</v>
      </c>
      <c r="E50" s="157">
        <v>26000</v>
      </c>
      <c r="F50" s="157"/>
      <c r="G50" s="164">
        <v>0</v>
      </c>
      <c r="H50" s="157"/>
    </row>
    <row r="51" spans="1:8" x14ac:dyDescent="0.2">
      <c r="A51" s="155" t="s">
        <v>188</v>
      </c>
      <c r="B51" s="159" t="s">
        <v>362</v>
      </c>
      <c r="C51" s="146" t="s">
        <v>363</v>
      </c>
      <c r="D51" s="157">
        <v>75</v>
      </c>
      <c r="E51" s="157">
        <v>13500</v>
      </c>
      <c r="F51" s="157"/>
      <c r="G51" s="171">
        <v>0</v>
      </c>
      <c r="H51" s="157"/>
    </row>
    <row r="52" spans="1:8" x14ac:dyDescent="0.2">
      <c r="A52" s="156">
        <v>2</v>
      </c>
      <c r="B52" s="160" t="s">
        <v>364</v>
      </c>
      <c r="C52" s="146"/>
      <c r="D52" s="157"/>
      <c r="E52" s="151">
        <f>E53+E54+E55+E56+E57</f>
        <v>39883.82</v>
      </c>
      <c r="F52" s="151"/>
      <c r="G52" s="151">
        <f>G53+G54+G55+G56+G57+G58</f>
        <v>1568.53</v>
      </c>
      <c r="H52" s="151"/>
    </row>
    <row r="53" spans="1:8" x14ac:dyDescent="0.2">
      <c r="A53" s="155" t="s">
        <v>232</v>
      </c>
      <c r="B53" s="159" t="s">
        <v>365</v>
      </c>
      <c r="C53" s="146" t="s">
        <v>303</v>
      </c>
      <c r="D53" s="157">
        <v>9160</v>
      </c>
      <c r="E53" s="157">
        <v>4183.82</v>
      </c>
      <c r="F53" s="157"/>
      <c r="G53" s="157">
        <v>0</v>
      </c>
      <c r="H53" s="157"/>
    </row>
    <row r="54" spans="1:8" x14ac:dyDescent="0.2">
      <c r="A54" s="155" t="s">
        <v>234</v>
      </c>
      <c r="B54" s="159" t="s">
        <v>366</v>
      </c>
      <c r="C54" s="146" t="s">
        <v>303</v>
      </c>
      <c r="D54" s="157">
        <v>46</v>
      </c>
      <c r="E54" s="157">
        <v>7500</v>
      </c>
      <c r="F54" s="157"/>
      <c r="G54" s="157">
        <v>0</v>
      </c>
      <c r="H54" s="157"/>
    </row>
    <row r="55" spans="1:8" x14ac:dyDescent="0.2">
      <c r="A55" s="155" t="s">
        <v>237</v>
      </c>
      <c r="B55" s="159" t="s">
        <v>362</v>
      </c>
      <c r="C55" s="146" t="s">
        <v>363</v>
      </c>
      <c r="D55" s="157">
        <v>25</v>
      </c>
      <c r="E55" s="157">
        <v>8600</v>
      </c>
      <c r="F55" s="157"/>
      <c r="G55" s="157">
        <v>0</v>
      </c>
      <c r="H55" s="157"/>
    </row>
    <row r="56" spans="1:8" x14ac:dyDescent="0.2">
      <c r="A56" s="155" t="s">
        <v>252</v>
      </c>
      <c r="B56" s="159" t="s">
        <v>367</v>
      </c>
      <c r="C56" s="146" t="s">
        <v>313</v>
      </c>
      <c r="D56" s="157">
        <v>8</v>
      </c>
      <c r="E56" s="157">
        <v>5300</v>
      </c>
      <c r="F56" s="157"/>
      <c r="G56" s="157">
        <v>0</v>
      </c>
      <c r="H56" s="157"/>
    </row>
    <row r="57" spans="1:8" ht="24" x14ac:dyDescent="0.2">
      <c r="A57" s="155" t="s">
        <v>318</v>
      </c>
      <c r="B57" s="159" t="s">
        <v>368</v>
      </c>
      <c r="C57" s="146" t="s">
        <v>313</v>
      </c>
      <c r="D57" s="157">
        <v>8</v>
      </c>
      <c r="E57" s="157">
        <v>14300</v>
      </c>
      <c r="F57" s="157"/>
      <c r="G57" s="157">
        <v>0</v>
      </c>
      <c r="H57" s="157"/>
    </row>
    <row r="58" spans="1:8" ht="36" x14ac:dyDescent="0.2">
      <c r="A58" s="161" t="s">
        <v>369</v>
      </c>
      <c r="B58" s="153" t="s">
        <v>370</v>
      </c>
      <c r="C58" s="146" t="s">
        <v>342</v>
      </c>
      <c r="D58" s="162">
        <v>3</v>
      </c>
      <c r="E58" s="157"/>
      <c r="F58" s="157"/>
      <c r="G58" s="303">
        <v>1568.53</v>
      </c>
      <c r="H58" s="157"/>
    </row>
    <row r="59" spans="1:8" ht="36" x14ac:dyDescent="0.2">
      <c r="A59" s="161" t="s">
        <v>321</v>
      </c>
      <c r="B59" s="153" t="s">
        <v>371</v>
      </c>
      <c r="C59" s="146" t="s">
        <v>342</v>
      </c>
      <c r="D59" s="162">
        <v>2</v>
      </c>
      <c r="E59" s="157"/>
      <c r="F59" s="164" t="s">
        <v>299</v>
      </c>
      <c r="G59" s="303"/>
      <c r="H59" s="164" t="s">
        <v>299</v>
      </c>
    </row>
    <row r="60" spans="1:8" ht="36" x14ac:dyDescent="0.2">
      <c r="A60" s="161" t="s">
        <v>324</v>
      </c>
      <c r="B60" s="153" t="s">
        <v>372</v>
      </c>
      <c r="C60" s="146" t="s">
        <v>342</v>
      </c>
      <c r="D60" s="162">
        <v>3</v>
      </c>
      <c r="E60" s="157"/>
      <c r="F60" s="157"/>
      <c r="G60" s="303"/>
      <c r="H60" s="157"/>
    </row>
    <row r="61" spans="1:8" ht="24" x14ac:dyDescent="0.2">
      <c r="A61" s="161" t="s">
        <v>326</v>
      </c>
      <c r="B61" s="153" t="s">
        <v>373</v>
      </c>
      <c r="C61" s="146" t="s">
        <v>323</v>
      </c>
      <c r="D61" s="157">
        <v>18.11</v>
      </c>
      <c r="E61" s="157"/>
      <c r="F61" s="157"/>
      <c r="G61" s="303"/>
      <c r="H61" s="157"/>
    </row>
    <row r="62" spans="1:8" x14ac:dyDescent="0.2">
      <c r="A62" s="233"/>
      <c r="B62" s="276" t="s">
        <v>356</v>
      </c>
      <c r="C62" s="253"/>
      <c r="D62" s="277"/>
      <c r="E62" s="278">
        <f>E47+E52</f>
        <v>85283.82</v>
      </c>
      <c r="F62" s="278"/>
      <c r="G62" s="278">
        <f>G47+G52</f>
        <v>1568.53</v>
      </c>
      <c r="H62" s="278"/>
    </row>
    <row r="63" spans="1:8" x14ac:dyDescent="0.2">
      <c r="A63" s="279"/>
      <c r="B63" s="280" t="s">
        <v>374</v>
      </c>
      <c r="C63" s="277"/>
      <c r="D63" s="277"/>
      <c r="E63" s="278">
        <f>E45+E62</f>
        <v>97831.010000000009</v>
      </c>
      <c r="F63" s="278"/>
      <c r="G63" s="278">
        <f>G45+G62</f>
        <v>3886.1620000000003</v>
      </c>
      <c r="H63" s="278"/>
    </row>
    <row r="64" spans="1:8" x14ac:dyDescent="0.2">
      <c r="A64" s="305" t="s">
        <v>375</v>
      </c>
      <c r="B64" s="306"/>
      <c r="C64" s="306"/>
      <c r="D64" s="306"/>
      <c r="E64" s="306"/>
      <c r="F64" s="306"/>
      <c r="G64" s="306"/>
      <c r="H64" s="148"/>
    </row>
    <row r="65" spans="1:8" x14ac:dyDescent="0.2">
      <c r="A65" s="166">
        <v>1</v>
      </c>
      <c r="B65" s="165" t="s">
        <v>376</v>
      </c>
      <c r="C65" s="166"/>
      <c r="D65" s="154"/>
      <c r="E65" s="154">
        <f>E66+E67+E68+E69+E70+E71+E72</f>
        <v>17462.330000000002</v>
      </c>
      <c r="F65" s="154"/>
      <c r="G65" s="154">
        <f>G66+G67+G68+G69+G70+G71+G72+G73+G75</f>
        <v>5359.902</v>
      </c>
      <c r="H65" s="148"/>
    </row>
    <row r="66" spans="1:8" x14ac:dyDescent="0.2">
      <c r="A66" s="146" t="s">
        <v>182</v>
      </c>
      <c r="B66" s="288" t="s">
        <v>377</v>
      </c>
      <c r="C66" s="146" t="s">
        <v>303</v>
      </c>
      <c r="D66" s="157">
        <v>6.7</v>
      </c>
      <c r="E66" s="157">
        <v>4150</v>
      </c>
      <c r="F66" s="157"/>
      <c r="G66" s="157">
        <v>0</v>
      </c>
      <c r="H66" s="157"/>
    </row>
    <row r="67" spans="1:8" x14ac:dyDescent="0.2">
      <c r="A67" s="146" t="s">
        <v>187</v>
      </c>
      <c r="B67" s="288" t="s">
        <v>378</v>
      </c>
      <c r="C67" s="146" t="s">
        <v>303</v>
      </c>
      <c r="D67" s="157">
        <v>36</v>
      </c>
      <c r="E67" s="157">
        <v>2300</v>
      </c>
      <c r="F67" s="157"/>
      <c r="G67" s="157">
        <v>0</v>
      </c>
      <c r="H67" s="157"/>
    </row>
    <row r="68" spans="1:8" x14ac:dyDescent="0.2">
      <c r="A68" s="146" t="s">
        <v>188</v>
      </c>
      <c r="B68" s="288" t="s">
        <v>379</v>
      </c>
      <c r="C68" s="146" t="s">
        <v>303</v>
      </c>
      <c r="D68" s="157">
        <v>324</v>
      </c>
      <c r="E68" s="157">
        <v>2400</v>
      </c>
      <c r="F68" s="157"/>
      <c r="G68" s="157">
        <v>0</v>
      </c>
      <c r="H68" s="157"/>
    </row>
    <row r="69" spans="1:8" x14ac:dyDescent="0.2">
      <c r="A69" s="146" t="s">
        <v>193</v>
      </c>
      <c r="B69" s="288" t="s">
        <v>380</v>
      </c>
      <c r="C69" s="146" t="s">
        <v>303</v>
      </c>
      <c r="D69" s="157">
        <v>36</v>
      </c>
      <c r="E69" s="157">
        <v>3500</v>
      </c>
      <c r="F69" s="157"/>
      <c r="G69" s="157">
        <v>0</v>
      </c>
      <c r="H69" s="157"/>
    </row>
    <row r="70" spans="1:8" x14ac:dyDescent="0.2">
      <c r="A70" s="146" t="s">
        <v>218</v>
      </c>
      <c r="B70" s="288" t="s">
        <v>381</v>
      </c>
      <c r="C70" s="146" t="s">
        <v>313</v>
      </c>
      <c r="D70" s="157">
        <v>22</v>
      </c>
      <c r="E70" s="157">
        <v>1200</v>
      </c>
      <c r="F70" s="157"/>
      <c r="G70" s="157">
        <v>0</v>
      </c>
      <c r="H70" s="157"/>
    </row>
    <row r="71" spans="1:8" ht="24" x14ac:dyDescent="0.2">
      <c r="A71" s="146" t="s">
        <v>311</v>
      </c>
      <c r="B71" s="288" t="s">
        <v>366</v>
      </c>
      <c r="C71" s="146" t="s">
        <v>303</v>
      </c>
      <c r="D71" s="157">
        <v>3</v>
      </c>
      <c r="E71" s="157">
        <v>712.33</v>
      </c>
      <c r="F71" s="164" t="s">
        <v>299</v>
      </c>
      <c r="G71" s="157">
        <v>1003.2619999999999</v>
      </c>
      <c r="H71" s="164" t="s">
        <v>299</v>
      </c>
    </row>
    <row r="72" spans="1:8" x14ac:dyDescent="0.2">
      <c r="A72" s="146" t="s">
        <v>382</v>
      </c>
      <c r="B72" s="288" t="s">
        <v>383</v>
      </c>
      <c r="C72" s="146" t="s">
        <v>309</v>
      </c>
      <c r="D72" s="157">
        <v>185000</v>
      </c>
      <c r="E72" s="157">
        <v>3200</v>
      </c>
      <c r="F72" s="164"/>
      <c r="G72" s="157">
        <v>0</v>
      </c>
      <c r="H72" s="164"/>
    </row>
    <row r="73" spans="1:8" ht="24" x14ac:dyDescent="0.2">
      <c r="A73" s="167" t="s">
        <v>384</v>
      </c>
      <c r="B73" s="153" t="s">
        <v>385</v>
      </c>
      <c r="C73" s="146"/>
      <c r="D73" s="157"/>
      <c r="E73" s="157"/>
      <c r="F73" s="164" t="s">
        <v>299</v>
      </c>
      <c r="G73" s="303">
        <v>2823.34</v>
      </c>
      <c r="H73" s="164" t="s">
        <v>299</v>
      </c>
    </row>
    <row r="74" spans="1:8" ht="24" x14ac:dyDescent="0.2">
      <c r="A74" s="167" t="s">
        <v>386</v>
      </c>
      <c r="B74" s="153" t="s">
        <v>387</v>
      </c>
      <c r="C74" s="146"/>
      <c r="D74" s="157"/>
      <c r="E74" s="157"/>
      <c r="F74" s="164"/>
      <c r="G74" s="303"/>
      <c r="H74" s="164"/>
    </row>
    <row r="75" spans="1:8" ht="24" x14ac:dyDescent="0.2">
      <c r="A75" s="167" t="s">
        <v>40</v>
      </c>
      <c r="B75" s="153" t="s">
        <v>388</v>
      </c>
      <c r="C75" s="146" t="s">
        <v>342</v>
      </c>
      <c r="D75" s="162">
        <v>12</v>
      </c>
      <c r="E75" s="157"/>
      <c r="F75" s="164" t="s">
        <v>299</v>
      </c>
      <c r="G75" s="157">
        <v>1533.3</v>
      </c>
      <c r="H75" s="164" t="s">
        <v>299</v>
      </c>
    </row>
    <row r="76" spans="1:8" x14ac:dyDescent="0.2">
      <c r="A76" s="147" t="s">
        <v>42</v>
      </c>
      <c r="B76" s="168" t="s">
        <v>389</v>
      </c>
      <c r="C76" s="163"/>
      <c r="D76" s="164"/>
      <c r="E76" s="164"/>
      <c r="F76" s="164"/>
      <c r="G76" s="171"/>
      <c r="H76" s="164"/>
    </row>
    <row r="77" spans="1:8" ht="33.75" customHeight="1" x14ac:dyDescent="0.2">
      <c r="A77" s="143">
        <v>2</v>
      </c>
      <c r="B77" s="169" t="s">
        <v>390</v>
      </c>
      <c r="C77" s="163" t="s">
        <v>313</v>
      </c>
      <c r="D77" s="170">
        <v>1</v>
      </c>
      <c r="E77" s="164">
        <v>27630</v>
      </c>
      <c r="F77" s="164" t="s">
        <v>299</v>
      </c>
      <c r="G77" s="164">
        <v>28000</v>
      </c>
      <c r="H77" s="164" t="s">
        <v>299</v>
      </c>
    </row>
    <row r="78" spans="1:8" x14ac:dyDescent="0.2">
      <c r="A78" s="163"/>
      <c r="B78" s="168" t="s">
        <v>356</v>
      </c>
      <c r="C78" s="146"/>
      <c r="D78" s="154"/>
      <c r="E78" s="151">
        <f>E65+E77</f>
        <v>45092.33</v>
      </c>
      <c r="F78" s="151"/>
      <c r="G78" s="151">
        <f>G77+G65</f>
        <v>33359.902000000002</v>
      </c>
      <c r="H78" s="148"/>
    </row>
    <row r="79" spans="1:8" x14ac:dyDescent="0.2">
      <c r="A79" s="290" t="s">
        <v>391</v>
      </c>
      <c r="B79" s="304"/>
      <c r="C79" s="304"/>
      <c r="D79" s="304"/>
      <c r="E79" s="304"/>
      <c r="F79" s="304"/>
      <c r="G79" s="304"/>
      <c r="H79" s="148"/>
    </row>
    <row r="80" spans="1:8" x14ac:dyDescent="0.2">
      <c r="A80" s="143">
        <v>1</v>
      </c>
      <c r="B80" s="168" t="s">
        <v>392</v>
      </c>
      <c r="C80" s="146"/>
      <c r="D80" s="154"/>
      <c r="E80" s="151">
        <f>E81+E82+E83+E84+E85+E86+E87+E88</f>
        <v>33195.660000000003</v>
      </c>
      <c r="F80" s="151"/>
      <c r="G80" s="151">
        <f>G81+G82+G83+G84+G85+G86+G87+G88+G89</f>
        <v>477.69499999999999</v>
      </c>
      <c r="H80" s="148"/>
    </row>
    <row r="81" spans="1:8" x14ac:dyDescent="0.2">
      <c r="A81" s="163" t="s">
        <v>176</v>
      </c>
      <c r="B81" s="169" t="s">
        <v>393</v>
      </c>
      <c r="C81" s="146" t="s">
        <v>309</v>
      </c>
      <c r="D81" s="171">
        <v>15</v>
      </c>
      <c r="E81" s="157">
        <v>300</v>
      </c>
      <c r="F81" s="157"/>
      <c r="G81" s="171">
        <v>0</v>
      </c>
      <c r="H81" s="157"/>
    </row>
    <row r="82" spans="1:8" x14ac:dyDescent="0.2">
      <c r="A82" s="163" t="s">
        <v>182</v>
      </c>
      <c r="B82" s="169" t="s">
        <v>394</v>
      </c>
      <c r="C82" s="146" t="s">
        <v>309</v>
      </c>
      <c r="D82" s="171">
        <v>8</v>
      </c>
      <c r="E82" s="157">
        <v>500</v>
      </c>
      <c r="F82" s="157"/>
      <c r="G82" s="171">
        <v>0</v>
      </c>
      <c r="H82" s="157"/>
    </row>
    <row r="83" spans="1:8" x14ac:dyDescent="0.2">
      <c r="A83" s="163" t="s">
        <v>187</v>
      </c>
      <c r="B83" s="169" t="s">
        <v>395</v>
      </c>
      <c r="C83" s="146" t="s">
        <v>309</v>
      </c>
      <c r="D83" s="171">
        <v>280</v>
      </c>
      <c r="E83" s="157">
        <v>1200</v>
      </c>
      <c r="F83" s="157"/>
      <c r="G83" s="171">
        <v>0</v>
      </c>
      <c r="H83" s="157"/>
    </row>
    <row r="84" spans="1:8" x14ac:dyDescent="0.2">
      <c r="A84" s="163" t="s">
        <v>188</v>
      </c>
      <c r="B84" s="169" t="s">
        <v>396</v>
      </c>
      <c r="C84" s="146" t="s">
        <v>309</v>
      </c>
      <c r="D84" s="171">
        <v>280</v>
      </c>
      <c r="E84" s="157">
        <v>950</v>
      </c>
      <c r="F84" s="157"/>
      <c r="G84" s="171">
        <v>0</v>
      </c>
      <c r="H84" s="157"/>
    </row>
    <row r="85" spans="1:8" x14ac:dyDescent="0.2">
      <c r="A85" s="163" t="s">
        <v>193</v>
      </c>
      <c r="B85" s="169" t="s">
        <v>397</v>
      </c>
      <c r="C85" s="146" t="s">
        <v>309</v>
      </c>
      <c r="D85" s="171">
        <v>280</v>
      </c>
      <c r="E85" s="157">
        <v>950</v>
      </c>
      <c r="F85" s="157"/>
      <c r="G85" s="171">
        <v>0</v>
      </c>
      <c r="H85" s="157"/>
    </row>
    <row r="86" spans="1:8" x14ac:dyDescent="0.2">
      <c r="A86" s="163" t="s">
        <v>218</v>
      </c>
      <c r="B86" s="169" t="s">
        <v>398</v>
      </c>
      <c r="C86" s="146" t="s">
        <v>323</v>
      </c>
      <c r="D86" s="171">
        <v>560</v>
      </c>
      <c r="E86" s="157">
        <v>4295.66</v>
      </c>
      <c r="F86" s="157"/>
      <c r="G86" s="171">
        <v>0</v>
      </c>
      <c r="H86" s="157"/>
    </row>
    <row r="87" spans="1:8" x14ac:dyDescent="0.2">
      <c r="A87" s="163" t="s">
        <v>311</v>
      </c>
      <c r="B87" s="169" t="s">
        <v>399</v>
      </c>
      <c r="C87" s="146" t="s">
        <v>323</v>
      </c>
      <c r="D87" s="171">
        <v>170</v>
      </c>
      <c r="E87" s="157">
        <v>3500</v>
      </c>
      <c r="F87" s="157"/>
      <c r="G87" s="171">
        <v>0</v>
      </c>
      <c r="H87" s="157"/>
    </row>
    <row r="88" spans="1:8" x14ac:dyDescent="0.2">
      <c r="A88" s="163" t="s">
        <v>382</v>
      </c>
      <c r="B88" s="169" t="s">
        <v>400</v>
      </c>
      <c r="C88" s="146" t="s">
        <v>309</v>
      </c>
      <c r="D88" s="171">
        <v>50</v>
      </c>
      <c r="E88" s="157">
        <v>21500</v>
      </c>
      <c r="F88" s="157"/>
      <c r="G88" s="171">
        <v>0</v>
      </c>
      <c r="H88" s="157"/>
    </row>
    <row r="89" spans="1:8" ht="24" x14ac:dyDescent="0.2">
      <c r="A89" s="147" t="s">
        <v>384</v>
      </c>
      <c r="B89" s="172" t="s">
        <v>401</v>
      </c>
      <c r="C89" s="146" t="s">
        <v>323</v>
      </c>
      <c r="D89" s="173">
        <v>4142</v>
      </c>
      <c r="E89" s="157"/>
      <c r="F89" s="164" t="s">
        <v>299</v>
      </c>
      <c r="G89" s="157">
        <v>477.69499999999999</v>
      </c>
      <c r="H89" s="164" t="s">
        <v>299</v>
      </c>
    </row>
    <row r="90" spans="1:8" x14ac:dyDescent="0.2">
      <c r="A90" s="163"/>
      <c r="B90" s="168" t="s">
        <v>389</v>
      </c>
      <c r="C90" s="146"/>
      <c r="D90" s="171"/>
      <c r="E90" s="151"/>
      <c r="F90" s="151"/>
      <c r="G90" s="154">
        <f>G93+G91+G92</f>
        <v>15800</v>
      </c>
      <c r="H90" s="151"/>
    </row>
    <row r="91" spans="1:8" x14ac:dyDescent="0.2">
      <c r="A91" s="163">
        <v>1</v>
      </c>
      <c r="B91" s="169" t="s">
        <v>402</v>
      </c>
      <c r="C91" s="146" t="s">
        <v>403</v>
      </c>
      <c r="D91" s="173">
        <v>1</v>
      </c>
      <c r="E91" s="157">
        <v>8690</v>
      </c>
      <c r="F91" s="157"/>
      <c r="G91" s="171">
        <v>0</v>
      </c>
      <c r="H91" s="157"/>
    </row>
    <row r="92" spans="1:8" x14ac:dyDescent="0.2">
      <c r="A92" s="163">
        <v>2</v>
      </c>
      <c r="B92" s="169" t="s">
        <v>404</v>
      </c>
      <c r="C92" s="146" t="s">
        <v>403</v>
      </c>
      <c r="D92" s="173">
        <v>1</v>
      </c>
      <c r="E92" s="157">
        <v>6250</v>
      </c>
      <c r="F92" s="157"/>
      <c r="G92" s="171">
        <v>0</v>
      </c>
      <c r="H92" s="157"/>
    </row>
    <row r="93" spans="1:8" ht="24" x14ac:dyDescent="0.2">
      <c r="A93" s="163">
        <v>3</v>
      </c>
      <c r="B93" s="169" t="s">
        <v>405</v>
      </c>
      <c r="C93" s="146" t="s">
        <v>403</v>
      </c>
      <c r="D93" s="173">
        <v>1</v>
      </c>
      <c r="E93" s="157"/>
      <c r="F93" s="164" t="s">
        <v>299</v>
      </c>
      <c r="G93" s="171">
        <v>15800</v>
      </c>
      <c r="H93" s="164" t="s">
        <v>299</v>
      </c>
    </row>
    <row r="94" spans="1:8" x14ac:dyDescent="0.2">
      <c r="A94" s="253"/>
      <c r="B94" s="254" t="s">
        <v>406</v>
      </c>
      <c r="C94" s="222"/>
      <c r="D94" s="281"/>
      <c r="E94" s="282">
        <f>E80+E91+E92</f>
        <v>48135.66</v>
      </c>
      <c r="F94" s="282"/>
      <c r="G94" s="282">
        <f>G80+G91+G92+G93</f>
        <v>16277.695</v>
      </c>
      <c r="H94" s="220"/>
    </row>
    <row r="95" spans="1:8" x14ac:dyDescent="0.2">
      <c r="A95" s="290" t="s">
        <v>407</v>
      </c>
      <c r="B95" s="304"/>
      <c r="C95" s="304"/>
      <c r="D95" s="304"/>
      <c r="E95" s="304"/>
      <c r="F95" s="304"/>
      <c r="G95" s="304"/>
      <c r="H95" s="148"/>
    </row>
    <row r="96" spans="1:8" x14ac:dyDescent="0.2">
      <c r="A96" s="143">
        <v>1</v>
      </c>
      <c r="B96" s="168" t="s">
        <v>408</v>
      </c>
      <c r="C96" s="168"/>
      <c r="D96" s="174"/>
      <c r="E96" s="145">
        <f>E97+E98+E99+E100+E101+E102+E103+E104+E105+E106+E107</f>
        <v>135970.02000000002</v>
      </c>
      <c r="F96" s="145"/>
      <c r="G96" s="145">
        <f>SUM(G97:G117)</f>
        <v>51577.770999999993</v>
      </c>
      <c r="H96" s="148"/>
    </row>
    <row r="97" spans="1:8" x14ac:dyDescent="0.2">
      <c r="A97" s="163" t="s">
        <v>176</v>
      </c>
      <c r="B97" s="169" t="s">
        <v>400</v>
      </c>
      <c r="C97" s="163" t="s">
        <v>309</v>
      </c>
      <c r="D97" s="164">
        <v>921</v>
      </c>
      <c r="E97" s="164">
        <v>5990.02</v>
      </c>
      <c r="F97" s="164"/>
      <c r="G97" s="171">
        <v>0</v>
      </c>
      <c r="H97" s="164"/>
    </row>
    <row r="98" spans="1:8" x14ac:dyDescent="0.2">
      <c r="A98" s="163" t="s">
        <v>182</v>
      </c>
      <c r="B98" s="169" t="s">
        <v>393</v>
      </c>
      <c r="C98" s="146" t="s">
        <v>309</v>
      </c>
      <c r="D98" s="171">
        <v>15.2</v>
      </c>
      <c r="E98" s="157">
        <v>1300</v>
      </c>
      <c r="F98" s="157"/>
      <c r="G98" s="171">
        <v>0</v>
      </c>
      <c r="H98" s="157"/>
    </row>
    <row r="99" spans="1:8" x14ac:dyDescent="0.2">
      <c r="A99" s="163" t="s">
        <v>187</v>
      </c>
      <c r="B99" s="169" t="s">
        <v>394</v>
      </c>
      <c r="C99" s="146" t="s">
        <v>309</v>
      </c>
      <c r="D99" s="171">
        <v>10.3</v>
      </c>
      <c r="E99" s="157">
        <v>980</v>
      </c>
      <c r="F99" s="157"/>
      <c r="G99" s="171">
        <v>0</v>
      </c>
      <c r="H99" s="157"/>
    </row>
    <row r="100" spans="1:8" x14ac:dyDescent="0.2">
      <c r="A100" s="163" t="s">
        <v>188</v>
      </c>
      <c r="B100" s="169" t="s">
        <v>409</v>
      </c>
      <c r="C100" s="146" t="s">
        <v>309</v>
      </c>
      <c r="D100" s="171">
        <v>965</v>
      </c>
      <c r="E100" s="157">
        <v>4500</v>
      </c>
      <c r="F100" s="157"/>
      <c r="G100" s="171">
        <v>0</v>
      </c>
      <c r="H100" s="157"/>
    </row>
    <row r="101" spans="1:8" x14ac:dyDescent="0.2">
      <c r="A101" s="163" t="s">
        <v>193</v>
      </c>
      <c r="B101" s="169" t="s">
        <v>410</v>
      </c>
      <c r="C101" s="146" t="s">
        <v>309</v>
      </c>
      <c r="D101" s="171">
        <v>693</v>
      </c>
      <c r="E101" s="157">
        <v>3200</v>
      </c>
      <c r="F101" s="157"/>
      <c r="G101" s="171">
        <v>0</v>
      </c>
      <c r="H101" s="157"/>
    </row>
    <row r="102" spans="1:8" x14ac:dyDescent="0.2">
      <c r="A102" s="163" t="s">
        <v>218</v>
      </c>
      <c r="B102" s="169" t="s">
        <v>397</v>
      </c>
      <c r="C102" s="146" t="s">
        <v>309</v>
      </c>
      <c r="D102" s="171">
        <v>693</v>
      </c>
      <c r="E102" s="157">
        <v>3200</v>
      </c>
      <c r="F102" s="157"/>
      <c r="G102" s="171">
        <v>0</v>
      </c>
      <c r="H102" s="157"/>
    </row>
    <row r="103" spans="1:8" x14ac:dyDescent="0.2">
      <c r="A103" s="163" t="s">
        <v>311</v>
      </c>
      <c r="B103" s="169" t="s">
        <v>398</v>
      </c>
      <c r="C103" s="146" t="s">
        <v>323</v>
      </c>
      <c r="D103" s="171">
        <v>2080</v>
      </c>
      <c r="E103" s="157">
        <v>18000</v>
      </c>
      <c r="F103" s="157"/>
      <c r="G103" s="171">
        <v>0</v>
      </c>
      <c r="H103" s="157"/>
    </row>
    <row r="104" spans="1:8" x14ac:dyDescent="0.2">
      <c r="A104" s="163" t="s">
        <v>382</v>
      </c>
      <c r="B104" s="169" t="s">
        <v>399</v>
      </c>
      <c r="C104" s="146" t="s">
        <v>323</v>
      </c>
      <c r="D104" s="171">
        <v>610</v>
      </c>
      <c r="E104" s="157">
        <v>12000</v>
      </c>
      <c r="F104" s="157"/>
      <c r="G104" s="171">
        <v>0</v>
      </c>
      <c r="H104" s="157"/>
    </row>
    <row r="105" spans="1:8" x14ac:dyDescent="0.2">
      <c r="A105" s="163" t="s">
        <v>411</v>
      </c>
      <c r="B105" s="169" t="s">
        <v>412</v>
      </c>
      <c r="C105" s="146" t="s">
        <v>303</v>
      </c>
      <c r="D105" s="171">
        <v>280</v>
      </c>
      <c r="E105" s="157">
        <v>9500</v>
      </c>
      <c r="F105" s="157"/>
      <c r="G105" s="171">
        <v>0</v>
      </c>
      <c r="H105" s="157"/>
    </row>
    <row r="106" spans="1:8" ht="24" x14ac:dyDescent="0.2">
      <c r="A106" s="163" t="s">
        <v>413</v>
      </c>
      <c r="B106" s="169" t="s">
        <v>414</v>
      </c>
      <c r="C106" s="146" t="s">
        <v>303</v>
      </c>
      <c r="D106" s="171">
        <v>150</v>
      </c>
      <c r="E106" s="157">
        <v>75000</v>
      </c>
      <c r="F106" s="164" t="s">
        <v>299</v>
      </c>
      <c r="G106" s="157">
        <v>44202.879999999997</v>
      </c>
      <c r="H106" s="164" t="s">
        <v>299</v>
      </c>
    </row>
    <row r="107" spans="1:8" x14ac:dyDescent="0.2">
      <c r="A107" s="163" t="s">
        <v>415</v>
      </c>
      <c r="B107" s="169" t="s">
        <v>416</v>
      </c>
      <c r="C107" s="146" t="s">
        <v>309</v>
      </c>
      <c r="D107" s="171">
        <v>10550</v>
      </c>
      <c r="E107" s="157">
        <v>2300</v>
      </c>
      <c r="F107" s="157"/>
      <c r="G107" s="171">
        <v>0</v>
      </c>
      <c r="H107" s="157"/>
    </row>
    <row r="108" spans="1:8" x14ac:dyDescent="0.2">
      <c r="A108" s="147" t="s">
        <v>386</v>
      </c>
      <c r="B108" s="153" t="s">
        <v>417</v>
      </c>
      <c r="C108" s="146" t="s">
        <v>418</v>
      </c>
      <c r="D108" s="173">
        <v>1</v>
      </c>
      <c r="E108" s="157"/>
      <c r="F108" s="157"/>
      <c r="G108" s="303">
        <v>1873.49</v>
      </c>
      <c r="H108" s="157"/>
    </row>
    <row r="109" spans="1:8" x14ac:dyDescent="0.2">
      <c r="A109" s="147" t="s">
        <v>40</v>
      </c>
      <c r="B109" s="153" t="s">
        <v>419</v>
      </c>
      <c r="C109" s="146" t="s">
        <v>309</v>
      </c>
      <c r="D109" s="171">
        <v>12.77</v>
      </c>
      <c r="E109" s="157"/>
      <c r="F109" s="157"/>
      <c r="G109" s="303"/>
      <c r="H109" s="157"/>
    </row>
    <row r="110" spans="1:8" x14ac:dyDescent="0.2">
      <c r="A110" s="147" t="s">
        <v>44</v>
      </c>
      <c r="B110" s="153" t="s">
        <v>420</v>
      </c>
      <c r="C110" s="146" t="s">
        <v>418</v>
      </c>
      <c r="D110" s="173">
        <v>3</v>
      </c>
      <c r="E110" s="157"/>
      <c r="F110" s="157"/>
      <c r="G110" s="303"/>
      <c r="H110" s="157"/>
    </row>
    <row r="111" spans="1:8" ht="15" customHeight="1" x14ac:dyDescent="0.2">
      <c r="A111" s="147" t="s">
        <v>46</v>
      </c>
      <c r="B111" s="172" t="s">
        <v>421</v>
      </c>
      <c r="C111" s="146" t="s">
        <v>323</v>
      </c>
      <c r="D111" s="173">
        <v>63</v>
      </c>
      <c r="E111" s="157"/>
      <c r="F111" s="298" t="s">
        <v>299</v>
      </c>
      <c r="G111" s="303"/>
      <c r="H111" s="298" t="s">
        <v>299</v>
      </c>
    </row>
    <row r="112" spans="1:8" x14ac:dyDescent="0.2">
      <c r="A112" s="147" t="s">
        <v>422</v>
      </c>
      <c r="B112" s="153" t="s">
        <v>423</v>
      </c>
      <c r="C112" s="146" t="s">
        <v>309</v>
      </c>
      <c r="D112" s="173">
        <v>51</v>
      </c>
      <c r="E112" s="157"/>
      <c r="F112" s="298"/>
      <c r="G112" s="303"/>
      <c r="H112" s="298"/>
    </row>
    <row r="113" spans="1:8" x14ac:dyDescent="0.2">
      <c r="A113" s="147" t="s">
        <v>369</v>
      </c>
      <c r="B113" s="153" t="s">
        <v>424</v>
      </c>
      <c r="C113" s="146" t="s">
        <v>309</v>
      </c>
      <c r="D113" s="173">
        <v>63</v>
      </c>
      <c r="E113" s="157"/>
      <c r="F113" s="298"/>
      <c r="G113" s="303"/>
      <c r="H113" s="298"/>
    </row>
    <row r="114" spans="1:8" x14ac:dyDescent="0.2">
      <c r="A114" s="147" t="s">
        <v>321</v>
      </c>
      <c r="B114" s="153" t="s">
        <v>425</v>
      </c>
      <c r="C114" s="146" t="s">
        <v>309</v>
      </c>
      <c r="D114" s="173">
        <v>63</v>
      </c>
      <c r="E114" s="157"/>
      <c r="F114" s="298"/>
      <c r="G114" s="303"/>
      <c r="H114" s="298"/>
    </row>
    <row r="115" spans="1:8" x14ac:dyDescent="0.2">
      <c r="A115" s="147" t="s">
        <v>324</v>
      </c>
      <c r="B115" s="153" t="s">
        <v>426</v>
      </c>
      <c r="C115" s="146" t="s">
        <v>309</v>
      </c>
      <c r="D115" s="173">
        <v>185</v>
      </c>
      <c r="E115" s="157"/>
      <c r="F115" s="298"/>
      <c r="G115" s="303"/>
      <c r="H115" s="298"/>
    </row>
    <row r="116" spans="1:8" x14ac:dyDescent="0.2">
      <c r="A116" s="147" t="s">
        <v>326</v>
      </c>
      <c r="B116" s="153" t="s">
        <v>427</v>
      </c>
      <c r="C116" s="146" t="s">
        <v>309</v>
      </c>
      <c r="D116" s="173">
        <v>185</v>
      </c>
      <c r="E116" s="157"/>
      <c r="F116" s="157"/>
      <c r="G116" s="303"/>
      <c r="H116" s="157"/>
    </row>
    <row r="117" spans="1:8" ht="24" x14ac:dyDescent="0.2">
      <c r="A117" s="147" t="s">
        <v>328</v>
      </c>
      <c r="B117" s="153" t="s">
        <v>428</v>
      </c>
      <c r="C117" s="146">
        <v>1.95</v>
      </c>
      <c r="D117" s="162" t="s">
        <v>303</v>
      </c>
      <c r="E117" s="157"/>
      <c r="F117" s="164" t="s">
        <v>299</v>
      </c>
      <c r="G117" s="157">
        <v>5501.4009999999998</v>
      </c>
      <c r="H117" s="164" t="s">
        <v>299</v>
      </c>
    </row>
    <row r="118" spans="1:8" x14ac:dyDescent="0.2">
      <c r="A118" s="147"/>
      <c r="B118" s="168" t="s">
        <v>389</v>
      </c>
      <c r="C118" s="146"/>
      <c r="D118" s="171"/>
      <c r="E118" s="151"/>
      <c r="F118" s="151"/>
      <c r="G118" s="154">
        <f>SUM(G119:G126)</f>
        <v>7137.18</v>
      </c>
      <c r="H118" s="151"/>
    </row>
    <row r="119" spans="1:8" x14ac:dyDescent="0.2">
      <c r="A119" s="163">
        <v>1</v>
      </c>
      <c r="B119" s="159" t="s">
        <v>429</v>
      </c>
      <c r="C119" s="163" t="s">
        <v>403</v>
      </c>
      <c r="D119" s="175">
        <v>1</v>
      </c>
      <c r="E119" s="176">
        <v>2180</v>
      </c>
      <c r="F119" s="176"/>
      <c r="G119" s="171">
        <v>0</v>
      </c>
      <c r="H119" s="176"/>
    </row>
    <row r="120" spans="1:8" x14ac:dyDescent="0.2">
      <c r="A120" s="163">
        <v>2</v>
      </c>
      <c r="B120" s="159" t="s">
        <v>430</v>
      </c>
      <c r="C120" s="163" t="s">
        <v>403</v>
      </c>
      <c r="D120" s="175">
        <v>1</v>
      </c>
      <c r="E120" s="176">
        <v>1975</v>
      </c>
      <c r="F120" s="176"/>
      <c r="G120" s="171">
        <v>0</v>
      </c>
      <c r="H120" s="176"/>
    </row>
    <row r="121" spans="1:8" x14ac:dyDescent="0.2">
      <c r="A121" s="163">
        <v>3</v>
      </c>
      <c r="B121" s="159" t="s">
        <v>431</v>
      </c>
      <c r="C121" s="163" t="s">
        <v>403</v>
      </c>
      <c r="D121" s="175">
        <v>45</v>
      </c>
      <c r="E121" s="176"/>
      <c r="F121" s="298" t="s">
        <v>299</v>
      </c>
      <c r="G121" s="171">
        <v>2335.5</v>
      </c>
      <c r="H121" s="298" t="s">
        <v>299</v>
      </c>
    </row>
    <row r="122" spans="1:8" x14ac:dyDescent="0.2">
      <c r="A122" s="163">
        <v>4</v>
      </c>
      <c r="B122" s="159" t="s">
        <v>432</v>
      </c>
      <c r="C122" s="163" t="s">
        <v>403</v>
      </c>
      <c r="D122" s="175">
        <v>10</v>
      </c>
      <c r="E122" s="176"/>
      <c r="F122" s="298"/>
      <c r="G122" s="171">
        <v>470</v>
      </c>
      <c r="H122" s="298"/>
    </row>
    <row r="123" spans="1:8" x14ac:dyDescent="0.2">
      <c r="A123" s="163">
        <v>5</v>
      </c>
      <c r="B123" s="159" t="s">
        <v>433</v>
      </c>
      <c r="C123" s="163" t="s">
        <v>403</v>
      </c>
      <c r="D123" s="175">
        <v>10</v>
      </c>
      <c r="E123" s="176"/>
      <c r="F123" s="298"/>
      <c r="G123" s="171">
        <v>2490</v>
      </c>
      <c r="H123" s="298"/>
    </row>
    <row r="124" spans="1:8" x14ac:dyDescent="0.2">
      <c r="A124" s="163">
        <v>6</v>
      </c>
      <c r="B124" s="159" t="s">
        <v>434</v>
      </c>
      <c r="C124" s="163" t="s">
        <v>403</v>
      </c>
      <c r="D124" s="175">
        <v>8</v>
      </c>
      <c r="E124" s="176"/>
      <c r="F124" s="298"/>
      <c r="G124" s="171">
        <v>319.52</v>
      </c>
      <c r="H124" s="298"/>
    </row>
    <row r="125" spans="1:8" x14ac:dyDescent="0.2">
      <c r="A125" s="163">
        <v>7</v>
      </c>
      <c r="B125" s="159" t="s">
        <v>435</v>
      </c>
      <c r="C125" s="163" t="s">
        <v>403</v>
      </c>
      <c r="D125" s="175">
        <v>1</v>
      </c>
      <c r="E125" s="176"/>
      <c r="F125" s="298"/>
      <c r="G125" s="171">
        <v>326</v>
      </c>
      <c r="H125" s="298"/>
    </row>
    <row r="126" spans="1:8" ht="24" x14ac:dyDescent="0.2">
      <c r="A126" s="163">
        <v>8</v>
      </c>
      <c r="B126" s="159" t="s">
        <v>436</v>
      </c>
      <c r="C126" s="163" t="s">
        <v>403</v>
      </c>
      <c r="D126" s="175">
        <v>2</v>
      </c>
      <c r="E126" s="176"/>
      <c r="F126" s="298"/>
      <c r="G126" s="171">
        <v>1196.1600000000001</v>
      </c>
      <c r="H126" s="298"/>
    </row>
    <row r="127" spans="1:8" x14ac:dyDescent="0.2">
      <c r="A127" s="253"/>
      <c r="B127" s="254" t="s">
        <v>356</v>
      </c>
      <c r="C127" s="222"/>
      <c r="D127" s="281"/>
      <c r="E127" s="282">
        <f>E96+E119+E120</f>
        <v>140125.02000000002</v>
      </c>
      <c r="F127" s="282"/>
      <c r="G127" s="282">
        <f>G96+G118</f>
        <v>58714.950999999994</v>
      </c>
      <c r="H127" s="220"/>
    </row>
    <row r="128" spans="1:8" x14ac:dyDescent="0.2">
      <c r="A128" s="283"/>
      <c r="B128" s="280" t="s">
        <v>437</v>
      </c>
      <c r="C128" s="277"/>
      <c r="D128" s="277"/>
      <c r="E128" s="278">
        <f>E78+E94+E127</f>
        <v>233353.01</v>
      </c>
      <c r="F128" s="278"/>
      <c r="G128" s="278">
        <f>G78+G94+G127</f>
        <v>108352.548</v>
      </c>
      <c r="H128" s="220"/>
    </row>
    <row r="129" spans="1:8" x14ac:dyDescent="0.2">
      <c r="A129" s="290" t="s">
        <v>438</v>
      </c>
      <c r="B129" s="304"/>
      <c r="C129" s="304"/>
      <c r="D129" s="304"/>
      <c r="E129" s="304"/>
      <c r="F129" s="304"/>
      <c r="G129" s="304"/>
      <c r="H129" s="148"/>
    </row>
    <row r="130" spans="1:8" ht="24" x14ac:dyDescent="0.2">
      <c r="A130" s="143">
        <v>1</v>
      </c>
      <c r="B130" s="168" t="s">
        <v>439</v>
      </c>
      <c r="C130" s="146"/>
      <c r="D130" s="171"/>
      <c r="E130" s="151">
        <f>SUM(E131:E141)</f>
        <v>3251.08</v>
      </c>
      <c r="F130" s="151"/>
      <c r="G130" s="151">
        <f>SUM(G131:G142)</f>
        <v>15198.475</v>
      </c>
      <c r="H130" s="148"/>
    </row>
    <row r="131" spans="1:8" ht="24" x14ac:dyDescent="0.2">
      <c r="A131" s="163" t="s">
        <v>176</v>
      </c>
      <c r="B131" s="169" t="s">
        <v>440</v>
      </c>
      <c r="C131" s="146" t="s">
        <v>303</v>
      </c>
      <c r="D131" s="171">
        <v>60</v>
      </c>
      <c r="E131" s="157">
        <v>1871.08</v>
      </c>
      <c r="F131" s="157"/>
      <c r="G131" s="157">
        <v>0</v>
      </c>
      <c r="H131" s="157"/>
    </row>
    <row r="132" spans="1:8" ht="24" x14ac:dyDescent="0.2">
      <c r="A132" s="163" t="s">
        <v>182</v>
      </c>
      <c r="B132" s="169" t="s">
        <v>441</v>
      </c>
      <c r="C132" s="146" t="s">
        <v>303</v>
      </c>
      <c r="D132" s="171">
        <v>10</v>
      </c>
      <c r="E132" s="157">
        <v>50</v>
      </c>
      <c r="F132" s="157"/>
      <c r="G132" s="157">
        <v>0</v>
      </c>
      <c r="H132" s="157"/>
    </row>
    <row r="133" spans="1:8" x14ac:dyDescent="0.2">
      <c r="A133" s="163" t="s">
        <v>187</v>
      </c>
      <c r="B133" s="169" t="s">
        <v>442</v>
      </c>
      <c r="C133" s="146" t="s">
        <v>443</v>
      </c>
      <c r="D133" s="171">
        <v>60</v>
      </c>
      <c r="E133" s="157">
        <v>35</v>
      </c>
      <c r="F133" s="157"/>
      <c r="G133" s="157">
        <v>0</v>
      </c>
      <c r="H133" s="157"/>
    </row>
    <row r="134" spans="1:8" x14ac:dyDescent="0.2">
      <c r="A134" s="163" t="s">
        <v>188</v>
      </c>
      <c r="B134" s="169" t="s">
        <v>444</v>
      </c>
      <c r="C134" s="146" t="s">
        <v>309</v>
      </c>
      <c r="D134" s="171">
        <v>10</v>
      </c>
      <c r="E134" s="157">
        <v>45</v>
      </c>
      <c r="F134" s="157"/>
      <c r="G134" s="157">
        <v>0</v>
      </c>
      <c r="H134" s="157"/>
    </row>
    <row r="135" spans="1:8" ht="24" x14ac:dyDescent="0.2">
      <c r="A135" s="163" t="s">
        <v>193</v>
      </c>
      <c r="B135" s="169" t="s">
        <v>445</v>
      </c>
      <c r="C135" s="146" t="s">
        <v>360</v>
      </c>
      <c r="D135" s="171">
        <v>0.2</v>
      </c>
      <c r="E135" s="157">
        <v>25</v>
      </c>
      <c r="F135" s="157"/>
      <c r="G135" s="157">
        <v>0</v>
      </c>
      <c r="H135" s="157"/>
    </row>
    <row r="136" spans="1:8" ht="24" x14ac:dyDescent="0.2">
      <c r="A136" s="163" t="s">
        <v>218</v>
      </c>
      <c r="B136" s="169" t="s">
        <v>446</v>
      </c>
      <c r="C136" s="146" t="s">
        <v>403</v>
      </c>
      <c r="D136" s="171">
        <v>1</v>
      </c>
      <c r="E136" s="157">
        <v>37</v>
      </c>
      <c r="F136" s="157"/>
      <c r="G136" s="157">
        <v>0</v>
      </c>
      <c r="H136" s="157"/>
    </row>
    <row r="137" spans="1:8" x14ac:dyDescent="0.2">
      <c r="A137" s="163" t="s">
        <v>311</v>
      </c>
      <c r="B137" s="169" t="s">
        <v>447</v>
      </c>
      <c r="C137" s="146" t="s">
        <v>303</v>
      </c>
      <c r="D137" s="171">
        <v>10</v>
      </c>
      <c r="E137" s="157">
        <v>180</v>
      </c>
      <c r="F137" s="157"/>
      <c r="G137" s="157">
        <v>0</v>
      </c>
      <c r="H137" s="157"/>
    </row>
    <row r="138" spans="1:8" x14ac:dyDescent="0.2">
      <c r="A138" s="163" t="s">
        <v>382</v>
      </c>
      <c r="B138" s="169" t="s">
        <v>448</v>
      </c>
      <c r="C138" s="146" t="s">
        <v>309</v>
      </c>
      <c r="D138" s="171">
        <v>20</v>
      </c>
      <c r="E138" s="157">
        <v>105</v>
      </c>
      <c r="F138" s="157"/>
      <c r="G138" s="157">
        <v>0</v>
      </c>
      <c r="H138" s="157"/>
    </row>
    <row r="139" spans="1:8" x14ac:dyDescent="0.2">
      <c r="A139" s="163" t="s">
        <v>411</v>
      </c>
      <c r="B139" s="169" t="s">
        <v>449</v>
      </c>
      <c r="C139" s="146" t="s">
        <v>403</v>
      </c>
      <c r="D139" s="171">
        <v>1</v>
      </c>
      <c r="E139" s="157">
        <v>650</v>
      </c>
      <c r="F139" s="157"/>
      <c r="G139" s="157">
        <v>0</v>
      </c>
      <c r="H139" s="157"/>
    </row>
    <row r="140" spans="1:8" x14ac:dyDescent="0.2">
      <c r="A140" s="163" t="s">
        <v>413</v>
      </c>
      <c r="B140" s="169" t="s">
        <v>450</v>
      </c>
      <c r="C140" s="146" t="s">
        <v>403</v>
      </c>
      <c r="D140" s="171">
        <v>1</v>
      </c>
      <c r="E140" s="157">
        <v>23</v>
      </c>
      <c r="F140" s="157"/>
      <c r="G140" s="157">
        <v>0</v>
      </c>
      <c r="H140" s="157"/>
    </row>
    <row r="141" spans="1:8" ht="24" x14ac:dyDescent="0.2">
      <c r="A141" s="163" t="s">
        <v>415</v>
      </c>
      <c r="B141" s="169" t="s">
        <v>451</v>
      </c>
      <c r="C141" s="146" t="s">
        <v>309</v>
      </c>
      <c r="D141" s="171">
        <v>5</v>
      </c>
      <c r="E141" s="157">
        <v>230</v>
      </c>
      <c r="F141" s="157"/>
      <c r="G141" s="157">
        <v>0</v>
      </c>
      <c r="H141" s="157"/>
    </row>
    <row r="142" spans="1:8" ht="24" x14ac:dyDescent="0.2">
      <c r="A142" s="163">
        <v>2</v>
      </c>
      <c r="B142" s="169" t="s">
        <v>452</v>
      </c>
      <c r="C142" s="146">
        <v>265</v>
      </c>
      <c r="D142" s="171" t="s">
        <v>309</v>
      </c>
      <c r="E142" s="157"/>
      <c r="F142" s="164" t="s">
        <v>299</v>
      </c>
      <c r="G142" s="157">
        <v>15198.475</v>
      </c>
      <c r="H142" s="164" t="s">
        <v>299</v>
      </c>
    </row>
    <row r="143" spans="1:8" x14ac:dyDescent="0.2">
      <c r="A143" s="253"/>
      <c r="B143" s="274" t="s">
        <v>356</v>
      </c>
      <c r="C143" s="222"/>
      <c r="D143" s="284"/>
      <c r="E143" s="275">
        <f>E130</f>
        <v>3251.08</v>
      </c>
      <c r="F143" s="275"/>
      <c r="G143" s="275">
        <f>G130</f>
        <v>15198.475</v>
      </c>
      <c r="H143" s="220"/>
    </row>
    <row r="144" spans="1:8" x14ac:dyDescent="0.2">
      <c r="A144" s="253"/>
      <c r="B144" s="285" t="s">
        <v>453</v>
      </c>
      <c r="C144" s="222"/>
      <c r="D144" s="284"/>
      <c r="E144" s="275">
        <f>E63+E128+E143</f>
        <v>334435.10000000003</v>
      </c>
      <c r="F144" s="275"/>
      <c r="G144" s="275">
        <f>G63+G128+G143</f>
        <v>127437.185</v>
      </c>
      <c r="H144" s="220"/>
    </row>
    <row r="145" spans="1:7" x14ac:dyDescent="0.2">
      <c r="A145" s="177"/>
      <c r="B145" s="178"/>
      <c r="C145" s="179"/>
      <c r="D145" s="180"/>
      <c r="E145" s="181"/>
      <c r="F145" s="181"/>
      <c r="G145" s="180"/>
    </row>
    <row r="146" spans="1:7" x14ac:dyDescent="0.2">
      <c r="A146" s="177"/>
      <c r="B146" s="178"/>
      <c r="C146" s="179"/>
      <c r="D146" s="180"/>
      <c r="E146" s="181"/>
      <c r="F146" s="181"/>
      <c r="G146" s="180"/>
    </row>
    <row r="147" spans="1:7" x14ac:dyDescent="0.2">
      <c r="A147" s="177"/>
      <c r="B147" s="178"/>
      <c r="C147" s="179"/>
      <c r="D147" s="180"/>
      <c r="E147" s="181"/>
      <c r="F147" s="181"/>
      <c r="G147" s="180"/>
    </row>
    <row r="148" spans="1:7" x14ac:dyDescent="0.2">
      <c r="A148" s="152"/>
      <c r="B148" s="178"/>
      <c r="C148" s="182"/>
      <c r="D148" s="183"/>
      <c r="E148" s="184"/>
      <c r="F148" s="184"/>
      <c r="G148" s="185"/>
    </row>
    <row r="149" spans="1:7" x14ac:dyDescent="0.2">
      <c r="A149" s="186"/>
      <c r="B149" s="187" t="s">
        <v>454</v>
      </c>
      <c r="C149" s="182"/>
      <c r="D149" s="183"/>
      <c r="E149" s="188" t="s">
        <v>455</v>
      </c>
      <c r="F149" s="188"/>
      <c r="G149" s="185"/>
    </row>
    <row r="150" spans="1:7" x14ac:dyDescent="0.2">
      <c r="A150" s="152"/>
      <c r="B150" s="189"/>
      <c r="C150" s="182"/>
      <c r="D150" s="183"/>
      <c r="E150" s="188"/>
      <c r="F150" s="188"/>
      <c r="G150" s="190"/>
    </row>
    <row r="151" spans="1:7" x14ac:dyDescent="0.2">
      <c r="A151" s="152"/>
      <c r="B151" s="191"/>
      <c r="C151" s="179"/>
      <c r="D151" s="181"/>
      <c r="E151" s="181"/>
      <c r="F151" s="181"/>
      <c r="G151" s="180"/>
    </row>
    <row r="152" spans="1:7" x14ac:dyDescent="0.2">
      <c r="A152" s="152"/>
      <c r="B152" s="178" t="s">
        <v>456</v>
      </c>
      <c r="C152" s="179"/>
      <c r="D152" s="181"/>
      <c r="E152" s="192" t="s">
        <v>457</v>
      </c>
      <c r="F152" s="192"/>
      <c r="G152" s="180"/>
    </row>
    <row r="153" spans="1:7" x14ac:dyDescent="0.2">
      <c r="A153" s="152"/>
      <c r="B153" s="178"/>
    </row>
    <row r="154" spans="1:7" x14ac:dyDescent="0.2">
      <c r="A154" s="152"/>
    </row>
    <row r="155" spans="1:7" x14ac:dyDescent="0.2">
      <c r="A155" s="152"/>
    </row>
    <row r="156" spans="1:7" x14ac:dyDescent="0.2">
      <c r="A156" s="152"/>
      <c r="B156" s="193" t="s">
        <v>458</v>
      </c>
    </row>
    <row r="157" spans="1:7" ht="15.75" customHeight="1" x14ac:dyDescent="0.2">
      <c r="A157" s="152"/>
    </row>
    <row r="158" spans="1:7" x14ac:dyDescent="0.2">
      <c r="A158" s="152"/>
    </row>
    <row r="159" spans="1:7" x14ac:dyDescent="0.2">
      <c r="A159" s="152"/>
    </row>
    <row r="160" spans="1:7" s="194" customFormat="1" x14ac:dyDescent="0.2">
      <c r="A160" s="152"/>
      <c r="B160" s="136"/>
      <c r="C160" s="137"/>
      <c r="D160" s="138"/>
      <c r="E160" s="140"/>
      <c r="F160" s="140"/>
      <c r="G160" s="138"/>
    </row>
    <row r="161" spans="1:1" x14ac:dyDescent="0.2">
      <c r="A161" s="152"/>
    </row>
    <row r="162" spans="1:1" x14ac:dyDescent="0.2">
      <c r="A162" s="152"/>
    </row>
    <row r="170" spans="1:1" ht="30.75" customHeight="1" x14ac:dyDescent="0.2"/>
    <row r="171" spans="1:1" ht="30.75" customHeight="1" x14ac:dyDescent="0.2"/>
    <row r="172" spans="1:1" ht="21" customHeight="1" x14ac:dyDescent="0.2"/>
  </sheetData>
  <mergeCells count="25">
    <mergeCell ref="H111:H115"/>
    <mergeCell ref="F121:F126"/>
    <mergeCell ref="H121:H126"/>
    <mergeCell ref="A129:G129"/>
    <mergeCell ref="G58:G61"/>
    <mergeCell ref="A64:G64"/>
    <mergeCell ref="G73:G74"/>
    <mergeCell ref="A79:G79"/>
    <mergeCell ref="A95:G95"/>
    <mergeCell ref="G108:G116"/>
    <mergeCell ref="F111:F115"/>
    <mergeCell ref="B46:G46"/>
    <mergeCell ref="B6:G6"/>
    <mergeCell ref="B7:E7"/>
    <mergeCell ref="A8:A9"/>
    <mergeCell ref="B8:B9"/>
    <mergeCell ref="C8:C9"/>
    <mergeCell ref="D8:D9"/>
    <mergeCell ref="E8:F9"/>
    <mergeCell ref="G8:H9"/>
    <mergeCell ref="A12:G12"/>
    <mergeCell ref="F28:F40"/>
    <mergeCell ref="G28:G40"/>
    <mergeCell ref="H28:H40"/>
    <mergeCell ref="G41:G43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77" orientation="portrait" r:id="rId1"/>
  <rowBreaks count="2" manualBreakCount="2">
    <brk id="63" max="7" man="1"/>
    <brk id="1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view="pageBreakPreview" topLeftCell="B1" zoomScaleNormal="100" zoomScaleSheetLayoutView="100" workbookViewId="0">
      <selection activeCell="E16" sqref="E16:E17"/>
    </sheetView>
  </sheetViews>
  <sheetFormatPr defaultColWidth="8.85546875" defaultRowHeight="12.75" x14ac:dyDescent="0.2"/>
  <cols>
    <col min="1" max="1" width="4" style="62" hidden="1" customWidth="1"/>
    <col min="2" max="2" width="5" style="62" customWidth="1"/>
    <col min="3" max="3" width="35" style="62" customWidth="1"/>
    <col min="4" max="4" width="10.7109375" style="133" customWidth="1"/>
    <col min="5" max="5" width="13.5703125" style="65" customWidth="1"/>
    <col min="6" max="6" width="13.85546875" style="66" customWidth="1"/>
    <col min="7" max="7" width="13.5703125" style="66" customWidth="1"/>
    <col min="8" max="9" width="11.28515625" style="65" customWidth="1"/>
    <col min="10" max="16384" width="8.85546875" style="62"/>
  </cols>
  <sheetData>
    <row r="1" spans="2:9" x14ac:dyDescent="0.2">
      <c r="C1" s="63"/>
      <c r="D1" s="64"/>
      <c r="G1" s="64"/>
      <c r="H1" s="64"/>
      <c r="I1" s="67" t="s">
        <v>0</v>
      </c>
    </row>
    <row r="2" spans="2:9" x14ac:dyDescent="0.2">
      <c r="C2" s="63"/>
      <c r="D2" s="64"/>
      <c r="G2" s="64"/>
      <c r="H2" s="64"/>
      <c r="I2" s="68" t="s">
        <v>1</v>
      </c>
    </row>
    <row r="3" spans="2:9" x14ac:dyDescent="0.2">
      <c r="C3" s="63"/>
      <c r="D3" s="64"/>
      <c r="G3" s="64"/>
      <c r="H3" s="64"/>
      <c r="I3" s="68" t="s">
        <v>2</v>
      </c>
    </row>
    <row r="4" spans="2:9" x14ac:dyDescent="0.2">
      <c r="C4" s="63"/>
      <c r="D4" s="64"/>
      <c r="G4" s="64"/>
      <c r="H4" s="64"/>
      <c r="I4" s="67" t="s">
        <v>3</v>
      </c>
    </row>
    <row r="5" spans="2:9" x14ac:dyDescent="0.2">
      <c r="C5" s="63"/>
      <c r="D5" s="64"/>
      <c r="G5" s="64"/>
      <c r="H5" s="64"/>
      <c r="I5" s="67" t="s">
        <v>4</v>
      </c>
    </row>
    <row r="6" spans="2:9" x14ac:dyDescent="0.2">
      <c r="C6" s="63"/>
      <c r="D6" s="64"/>
      <c r="G6" s="64"/>
      <c r="H6" s="64"/>
      <c r="I6" s="67" t="s">
        <v>5</v>
      </c>
    </row>
    <row r="7" spans="2:9" x14ac:dyDescent="0.2">
      <c r="C7" s="63"/>
      <c r="D7" s="64"/>
      <c r="E7" s="64"/>
      <c r="F7" s="64"/>
      <c r="G7" s="67"/>
      <c r="H7" s="69"/>
      <c r="I7" s="69"/>
    </row>
    <row r="8" spans="2:9" x14ac:dyDescent="0.2">
      <c r="B8" s="70" t="s">
        <v>6</v>
      </c>
      <c r="C8" s="70"/>
      <c r="D8" s="71"/>
      <c r="E8" s="71"/>
      <c r="F8" s="71"/>
      <c r="G8" s="71"/>
      <c r="H8" s="69"/>
      <c r="I8" s="69"/>
    </row>
    <row r="9" spans="2:9" x14ac:dyDescent="0.2">
      <c r="B9" s="70" t="s">
        <v>164</v>
      </c>
      <c r="C9" s="70"/>
      <c r="D9" s="71"/>
      <c r="E9" s="71"/>
      <c r="F9" s="71"/>
      <c r="G9" s="71"/>
      <c r="H9" s="69"/>
      <c r="I9" s="69"/>
    </row>
    <row r="10" spans="2:9" x14ac:dyDescent="0.2">
      <c r="B10" s="70" t="s">
        <v>494</v>
      </c>
      <c r="C10" s="70"/>
      <c r="D10" s="71"/>
      <c r="E10" s="71"/>
      <c r="F10" s="71"/>
      <c r="G10" s="71"/>
      <c r="H10" s="69"/>
      <c r="I10" s="69"/>
    </row>
    <row r="11" spans="2:9" x14ac:dyDescent="0.2">
      <c r="B11" s="72" t="s">
        <v>8</v>
      </c>
      <c r="C11" s="72"/>
      <c r="D11" s="73"/>
      <c r="E11" s="71"/>
      <c r="F11" s="71"/>
      <c r="G11" s="71"/>
      <c r="H11" s="69"/>
      <c r="I11" s="69"/>
    </row>
    <row r="12" spans="2:9" x14ac:dyDescent="0.2">
      <c r="B12" s="70" t="s">
        <v>9</v>
      </c>
      <c r="C12" s="70"/>
      <c r="D12" s="71"/>
      <c r="E12" s="71"/>
      <c r="F12" s="71"/>
      <c r="G12" s="71"/>
      <c r="H12" s="69"/>
      <c r="I12" s="69"/>
    </row>
    <row r="13" spans="2:9" x14ac:dyDescent="0.2">
      <c r="B13" s="307" t="s">
        <v>10</v>
      </c>
      <c r="C13" s="307"/>
      <c r="D13" s="307"/>
      <c r="E13" s="307"/>
      <c r="F13" s="307"/>
      <c r="G13" s="307"/>
      <c r="H13" s="74"/>
      <c r="I13" s="69"/>
    </row>
    <row r="14" spans="2:9" ht="27.75" customHeight="1" x14ac:dyDescent="0.2">
      <c r="B14" s="308" t="s">
        <v>165</v>
      </c>
      <c r="C14" s="308"/>
      <c r="D14" s="308"/>
      <c r="E14" s="308"/>
      <c r="F14" s="308"/>
      <c r="G14" s="308"/>
      <c r="H14" s="74"/>
      <c r="I14" s="69"/>
    </row>
    <row r="15" spans="2:9" ht="27.75" customHeight="1" x14ac:dyDescent="0.2">
      <c r="B15" s="75"/>
      <c r="C15" s="75"/>
      <c r="D15" s="76"/>
      <c r="E15" s="76"/>
      <c r="F15" s="76"/>
      <c r="G15" s="76"/>
      <c r="H15" s="74"/>
      <c r="I15" s="69"/>
    </row>
    <row r="16" spans="2:9" ht="15" customHeight="1" x14ac:dyDescent="0.2">
      <c r="B16" s="309" t="s">
        <v>166</v>
      </c>
      <c r="C16" s="311" t="s">
        <v>167</v>
      </c>
      <c r="D16" s="313" t="s">
        <v>168</v>
      </c>
      <c r="E16" s="315" t="s">
        <v>169</v>
      </c>
      <c r="F16" s="317" t="s">
        <v>170</v>
      </c>
      <c r="G16" s="315" t="s">
        <v>171</v>
      </c>
      <c r="H16" s="321" t="s">
        <v>17</v>
      </c>
      <c r="I16" s="322"/>
    </row>
    <row r="17" spans="1:9" ht="69" customHeight="1" x14ac:dyDescent="0.2">
      <c r="A17" s="77" t="s">
        <v>172</v>
      </c>
      <c r="B17" s="310"/>
      <c r="C17" s="312"/>
      <c r="D17" s="314"/>
      <c r="E17" s="316"/>
      <c r="F17" s="318"/>
      <c r="G17" s="316"/>
      <c r="H17" s="78" t="s">
        <v>18</v>
      </c>
      <c r="I17" s="79" t="s">
        <v>19</v>
      </c>
    </row>
    <row r="18" spans="1:9" s="85" customFormat="1" x14ac:dyDescent="0.2">
      <c r="A18" s="80"/>
      <c r="B18" s="81">
        <v>1</v>
      </c>
      <c r="C18" s="82">
        <v>2</v>
      </c>
      <c r="D18" s="83">
        <v>3</v>
      </c>
      <c r="E18" s="84">
        <v>5</v>
      </c>
      <c r="F18" s="84">
        <v>6</v>
      </c>
      <c r="G18" s="84">
        <v>7</v>
      </c>
      <c r="H18" s="84">
        <v>8</v>
      </c>
      <c r="I18" s="84"/>
    </row>
    <row r="19" spans="1:9" ht="25.5" x14ac:dyDescent="0.2">
      <c r="A19" s="86" t="s">
        <v>20</v>
      </c>
      <c r="B19" s="87" t="s">
        <v>173</v>
      </c>
      <c r="C19" s="88" t="s">
        <v>174</v>
      </c>
      <c r="D19" s="89" t="s">
        <v>175</v>
      </c>
      <c r="E19" s="90">
        <f>E20+E28+E34+E35+E40+E65</f>
        <v>457435.72000000009</v>
      </c>
      <c r="F19" s="91">
        <f>F20+F28+F34+F35+F40+F65</f>
        <v>102392.24000000002</v>
      </c>
      <c r="G19" s="90">
        <f>G20+G28+G34+G35+G40+G65</f>
        <v>110131.76</v>
      </c>
      <c r="H19" s="92">
        <f t="shared" ref="H19:H20" si="0">G19-F19</f>
        <v>7739.519999999975</v>
      </c>
      <c r="I19" s="92">
        <f t="shared" ref="I19:I20" si="1">G19/F19*100</f>
        <v>107.55869780756819</v>
      </c>
    </row>
    <row r="20" spans="1:9" x14ac:dyDescent="0.2">
      <c r="A20" s="87">
        <v>1</v>
      </c>
      <c r="B20" s="87" t="s">
        <v>176</v>
      </c>
      <c r="C20" s="93" t="s">
        <v>177</v>
      </c>
      <c r="D20" s="89" t="s">
        <v>175</v>
      </c>
      <c r="E20" s="90">
        <f>SUM(E22:E27)</f>
        <v>18034.329999999998</v>
      </c>
      <c r="F20" s="91">
        <f>SUM(F22:F27)</f>
        <v>16020.219000000001</v>
      </c>
      <c r="G20" s="90">
        <f>SUM(G22:G27)</f>
        <v>9925.44</v>
      </c>
      <c r="H20" s="92">
        <f t="shared" si="0"/>
        <v>-6094.7790000000005</v>
      </c>
      <c r="I20" s="92">
        <f t="shared" si="1"/>
        <v>61.955707347071844</v>
      </c>
    </row>
    <row r="21" spans="1:9" x14ac:dyDescent="0.2">
      <c r="A21" s="86"/>
      <c r="B21" s="86"/>
      <c r="C21" s="94" t="s">
        <v>178</v>
      </c>
      <c r="D21" s="95"/>
      <c r="E21" s="92"/>
      <c r="F21" s="96"/>
      <c r="G21" s="96"/>
      <c r="H21" s="92"/>
      <c r="I21" s="92"/>
    </row>
    <row r="22" spans="1:9" x14ac:dyDescent="0.2">
      <c r="A22" s="97"/>
      <c r="B22" s="97"/>
      <c r="C22" s="98" t="s">
        <v>25</v>
      </c>
      <c r="D22" s="95" t="s">
        <v>175</v>
      </c>
      <c r="E22" s="92">
        <v>2010.48</v>
      </c>
      <c r="F22" s="96">
        <v>5590.4520000000002</v>
      </c>
      <c r="G22" s="92">
        <v>1497.11</v>
      </c>
      <c r="H22" s="92">
        <f>G22-F22</f>
        <v>-4093.3420000000006</v>
      </c>
      <c r="I22" s="92">
        <f>G22/F22*100</f>
        <v>26.779766644986839</v>
      </c>
    </row>
    <row r="23" spans="1:9" x14ac:dyDescent="0.2">
      <c r="A23" s="86"/>
      <c r="B23" s="86"/>
      <c r="C23" s="98" t="s">
        <v>27</v>
      </c>
      <c r="D23" s="95" t="s">
        <v>175</v>
      </c>
      <c r="E23" s="92">
        <v>10642.06</v>
      </c>
      <c r="F23" s="96">
        <v>6882.77</v>
      </c>
      <c r="G23" s="92">
        <v>6136.99</v>
      </c>
      <c r="H23" s="92">
        <f t="shared" ref="H23:H86" si="2">G23-F23</f>
        <v>-745.78000000000065</v>
      </c>
      <c r="I23" s="92">
        <f t="shared" ref="I23:I86" si="3">G23/F23*100</f>
        <v>89.164536952418857</v>
      </c>
    </row>
    <row r="24" spans="1:9" x14ac:dyDescent="0.2">
      <c r="A24" s="86"/>
      <c r="B24" s="86"/>
      <c r="C24" s="98" t="s">
        <v>179</v>
      </c>
      <c r="D24" s="95" t="s">
        <v>175</v>
      </c>
      <c r="E24" s="92">
        <v>2120</v>
      </c>
      <c r="F24" s="96"/>
      <c r="G24" s="92">
        <v>388.3</v>
      </c>
      <c r="H24" s="92">
        <f t="shared" si="2"/>
        <v>388.3</v>
      </c>
      <c r="I24" s="92"/>
    </row>
    <row r="25" spans="1:9" x14ac:dyDescent="0.2">
      <c r="A25" s="86"/>
      <c r="B25" s="86"/>
      <c r="C25" s="98" t="s">
        <v>180</v>
      </c>
      <c r="D25" s="95" t="s">
        <v>175</v>
      </c>
      <c r="E25" s="92">
        <v>1991.61</v>
      </c>
      <c r="F25" s="96">
        <v>1299.9449999999999</v>
      </c>
      <c r="G25" s="92">
        <v>364.29</v>
      </c>
      <c r="H25" s="92">
        <f t="shared" si="2"/>
        <v>-935.65499999999997</v>
      </c>
      <c r="I25" s="92">
        <f t="shared" si="3"/>
        <v>28.023493301639689</v>
      </c>
    </row>
    <row r="26" spans="1:9" x14ac:dyDescent="0.2">
      <c r="A26" s="86"/>
      <c r="B26" s="86"/>
      <c r="C26" s="98" t="s">
        <v>181</v>
      </c>
      <c r="D26" s="95" t="s">
        <v>175</v>
      </c>
      <c r="E26" s="92"/>
      <c r="F26" s="96"/>
      <c r="G26" s="92">
        <v>37.64</v>
      </c>
      <c r="H26" s="92">
        <f t="shared" si="2"/>
        <v>37.64</v>
      </c>
      <c r="I26" s="92"/>
    </row>
    <row r="27" spans="1:9" x14ac:dyDescent="0.2">
      <c r="A27" s="86"/>
      <c r="B27" s="86"/>
      <c r="C27" s="98" t="s">
        <v>32</v>
      </c>
      <c r="D27" s="95" t="s">
        <v>175</v>
      </c>
      <c r="E27" s="92">
        <v>1270.18</v>
      </c>
      <c r="F27" s="96">
        <v>2247.0520000000001</v>
      </c>
      <c r="G27" s="92">
        <v>1501.11</v>
      </c>
      <c r="H27" s="92">
        <f t="shared" si="2"/>
        <v>-745.94200000000023</v>
      </c>
      <c r="I27" s="92">
        <f t="shared" si="3"/>
        <v>66.803527466209061</v>
      </c>
    </row>
    <row r="28" spans="1:9" x14ac:dyDescent="0.2">
      <c r="A28" s="87">
        <v>2</v>
      </c>
      <c r="B28" s="87" t="s">
        <v>182</v>
      </c>
      <c r="C28" s="93" t="s">
        <v>183</v>
      </c>
      <c r="D28" s="95" t="s">
        <v>175</v>
      </c>
      <c r="E28" s="99">
        <f>E30+E31+E32+E33</f>
        <v>88196.450000000012</v>
      </c>
      <c r="F28" s="100">
        <f>F30+F31+F32+F33</f>
        <v>58947.93</v>
      </c>
      <c r="G28" s="99">
        <f>G30+G31+G32+G33</f>
        <v>51455.299999999996</v>
      </c>
      <c r="H28" s="92">
        <f t="shared" si="2"/>
        <v>-7492.6300000000047</v>
      </c>
      <c r="I28" s="92">
        <f t="shared" si="3"/>
        <v>87.289409483929276</v>
      </c>
    </row>
    <row r="29" spans="1:9" x14ac:dyDescent="0.2">
      <c r="A29" s="98"/>
      <c r="B29" s="98"/>
      <c r="C29" s="101" t="s">
        <v>178</v>
      </c>
      <c r="D29" s="95"/>
      <c r="E29" s="92"/>
      <c r="F29" s="96"/>
      <c r="G29" s="92"/>
      <c r="H29" s="92">
        <f t="shared" si="2"/>
        <v>0</v>
      </c>
      <c r="I29" s="92"/>
    </row>
    <row r="30" spans="1:9" ht="25.5" x14ac:dyDescent="0.2">
      <c r="A30" s="86"/>
      <c r="B30" s="86"/>
      <c r="C30" s="102" t="s">
        <v>184</v>
      </c>
      <c r="D30" s="95" t="s">
        <v>175</v>
      </c>
      <c r="E30" s="92">
        <v>80251.55</v>
      </c>
      <c r="F30" s="96">
        <v>53358.27</v>
      </c>
      <c r="G30" s="92">
        <v>46746.31</v>
      </c>
      <c r="H30" s="92">
        <f t="shared" si="2"/>
        <v>-6611.9599999999991</v>
      </c>
      <c r="I30" s="92">
        <f t="shared" si="3"/>
        <v>87.608368862033942</v>
      </c>
    </row>
    <row r="31" spans="1:9" x14ac:dyDescent="0.2">
      <c r="A31" s="86"/>
      <c r="B31" s="86"/>
      <c r="C31" s="98" t="s">
        <v>43</v>
      </c>
      <c r="D31" s="95" t="s">
        <v>175</v>
      </c>
      <c r="E31" s="92">
        <v>4333.58</v>
      </c>
      <c r="F31" s="96">
        <v>5316.87</v>
      </c>
      <c r="G31" s="92">
        <v>2666.55</v>
      </c>
      <c r="H31" s="92">
        <f t="shared" si="2"/>
        <v>-2650.3199999999997</v>
      </c>
      <c r="I31" s="92">
        <f t="shared" si="3"/>
        <v>50.152627391679694</v>
      </c>
    </row>
    <row r="32" spans="1:9" x14ac:dyDescent="0.2">
      <c r="A32" s="86"/>
      <c r="B32" s="86"/>
      <c r="C32" s="98" t="s">
        <v>185</v>
      </c>
      <c r="D32" s="95" t="s">
        <v>175</v>
      </c>
      <c r="E32" s="92"/>
      <c r="F32" s="96">
        <v>272.79000000000002</v>
      </c>
      <c r="G32" s="92">
        <v>635.99</v>
      </c>
      <c r="H32" s="92">
        <f t="shared" si="2"/>
        <v>363.2</v>
      </c>
      <c r="I32" s="92">
        <f t="shared" si="3"/>
        <v>233.14271050991601</v>
      </c>
    </row>
    <row r="33" spans="1:9" x14ac:dyDescent="0.2">
      <c r="A33" s="86"/>
      <c r="B33" s="86"/>
      <c r="C33" s="98" t="s">
        <v>186</v>
      </c>
      <c r="D33" s="95" t="s">
        <v>175</v>
      </c>
      <c r="E33" s="92">
        <v>3611.32</v>
      </c>
      <c r="F33" s="96"/>
      <c r="G33" s="96">
        <v>1406.45</v>
      </c>
      <c r="H33" s="92">
        <f t="shared" si="2"/>
        <v>1406.45</v>
      </c>
      <c r="I33" s="92"/>
    </row>
    <row r="34" spans="1:9" x14ac:dyDescent="0.2">
      <c r="A34" s="87">
        <v>3</v>
      </c>
      <c r="B34" s="87" t="s">
        <v>187</v>
      </c>
      <c r="C34" s="93" t="s">
        <v>48</v>
      </c>
      <c r="D34" s="95" t="s">
        <v>175</v>
      </c>
      <c r="E34" s="92">
        <v>345761.2</v>
      </c>
      <c r="F34" s="96">
        <v>0</v>
      </c>
      <c r="G34" s="92">
        <v>33149.18</v>
      </c>
      <c r="H34" s="92">
        <f t="shared" si="2"/>
        <v>33149.18</v>
      </c>
      <c r="I34" s="92"/>
    </row>
    <row r="35" spans="1:9" x14ac:dyDescent="0.2">
      <c r="A35" s="86">
        <v>4</v>
      </c>
      <c r="B35" s="87" t="s">
        <v>188</v>
      </c>
      <c r="C35" s="93" t="s">
        <v>189</v>
      </c>
      <c r="D35" s="95" t="s">
        <v>175</v>
      </c>
      <c r="E35" s="99">
        <f>SUM(E37:E39)</f>
        <v>2012.9</v>
      </c>
      <c r="F35" s="100">
        <f t="shared" ref="F35:G35" si="4">SUM(F37:F39)</f>
        <v>7181.4750000000004</v>
      </c>
      <c r="G35" s="99">
        <f t="shared" si="4"/>
        <v>14724.65</v>
      </c>
      <c r="H35" s="92">
        <f t="shared" si="2"/>
        <v>7543.1749999999993</v>
      </c>
      <c r="I35" s="92">
        <f t="shared" si="3"/>
        <v>205.0365697854549</v>
      </c>
    </row>
    <row r="36" spans="1:9" x14ac:dyDescent="0.2">
      <c r="A36" s="86"/>
      <c r="B36" s="86"/>
      <c r="C36" s="101" t="s">
        <v>178</v>
      </c>
      <c r="D36" s="95"/>
      <c r="E36" s="92"/>
      <c r="F36" s="96"/>
      <c r="G36" s="92"/>
      <c r="H36" s="92">
        <f t="shared" si="2"/>
        <v>0</v>
      </c>
      <c r="I36" s="92"/>
    </row>
    <row r="37" spans="1:9" ht="38.25" x14ac:dyDescent="0.2">
      <c r="A37" s="86"/>
      <c r="B37" s="86"/>
      <c r="C37" s="103" t="s">
        <v>190</v>
      </c>
      <c r="D37" s="95" t="s">
        <v>175</v>
      </c>
      <c r="E37" s="92">
        <v>2012.9</v>
      </c>
      <c r="F37" s="96">
        <v>7181.4750000000004</v>
      </c>
      <c r="G37" s="92"/>
      <c r="H37" s="92">
        <f t="shared" si="2"/>
        <v>-7181.4750000000004</v>
      </c>
      <c r="I37" s="92">
        <f t="shared" si="3"/>
        <v>0</v>
      </c>
    </row>
    <row r="38" spans="1:9" ht="27.75" customHeight="1" x14ac:dyDescent="0.2">
      <c r="A38" s="86"/>
      <c r="B38" s="86"/>
      <c r="C38" s="103" t="s">
        <v>191</v>
      </c>
      <c r="D38" s="95" t="s">
        <v>175</v>
      </c>
      <c r="E38" s="92"/>
      <c r="F38" s="96"/>
      <c r="G38" s="92">
        <v>14724.65</v>
      </c>
      <c r="H38" s="92">
        <f t="shared" si="2"/>
        <v>14724.65</v>
      </c>
      <c r="I38" s="92"/>
    </row>
    <row r="39" spans="1:9" ht="25.5" x14ac:dyDescent="0.2">
      <c r="A39" s="86"/>
      <c r="B39" s="86"/>
      <c r="C39" s="103" t="s">
        <v>192</v>
      </c>
      <c r="D39" s="95" t="s">
        <v>175</v>
      </c>
      <c r="E39" s="92"/>
      <c r="F39" s="96"/>
      <c r="G39" s="92">
        <v>0</v>
      </c>
      <c r="H39" s="92">
        <f t="shared" si="2"/>
        <v>0</v>
      </c>
      <c r="I39" s="92"/>
    </row>
    <row r="40" spans="1:9" x14ac:dyDescent="0.2">
      <c r="A40" s="87">
        <v>5</v>
      </c>
      <c r="B40" s="87" t="s">
        <v>193</v>
      </c>
      <c r="C40" s="104" t="s">
        <v>194</v>
      </c>
      <c r="D40" s="95" t="s">
        <v>175</v>
      </c>
      <c r="E40" s="99">
        <f>SUM(E41:E60)</f>
        <v>2262.1899999999996</v>
      </c>
      <c r="F40" s="100">
        <f t="shared" ref="F40" si="5">SUM(F41:F60)</f>
        <v>1140.3420000000001</v>
      </c>
      <c r="G40" s="99">
        <f>SUM(G41:G60)</f>
        <v>877.19</v>
      </c>
      <c r="H40" s="92">
        <f t="shared" si="2"/>
        <v>-263.15200000000004</v>
      </c>
      <c r="I40" s="92">
        <f t="shared" si="3"/>
        <v>76.923414203809031</v>
      </c>
    </row>
    <row r="41" spans="1:9" s="107" customFormat="1" ht="38.25" hidden="1" x14ac:dyDescent="0.2">
      <c r="A41" s="86"/>
      <c r="B41" s="86"/>
      <c r="C41" s="103" t="s">
        <v>195</v>
      </c>
      <c r="D41" s="89" t="s">
        <v>175</v>
      </c>
      <c r="E41" s="105"/>
      <c r="F41" s="106"/>
      <c r="G41" s="105"/>
      <c r="H41" s="92">
        <f t="shared" si="2"/>
        <v>0</v>
      </c>
      <c r="I41" s="92" t="e">
        <f t="shared" si="3"/>
        <v>#DIV/0!</v>
      </c>
    </row>
    <row r="42" spans="1:9" ht="38.25" hidden="1" x14ac:dyDescent="0.2">
      <c r="A42" s="86"/>
      <c r="B42" s="86"/>
      <c r="C42" s="108" t="s">
        <v>196</v>
      </c>
      <c r="D42" s="95" t="s">
        <v>175</v>
      </c>
      <c r="E42" s="92"/>
      <c r="F42" s="96"/>
      <c r="G42" s="92"/>
      <c r="H42" s="92">
        <f t="shared" si="2"/>
        <v>0</v>
      </c>
      <c r="I42" s="92" t="e">
        <f t="shared" si="3"/>
        <v>#DIV/0!</v>
      </c>
    </row>
    <row r="43" spans="1:9" ht="25.5" x14ac:dyDescent="0.2">
      <c r="A43" s="86"/>
      <c r="B43" s="86"/>
      <c r="C43" s="108" t="s">
        <v>197</v>
      </c>
      <c r="D43" s="95" t="s">
        <v>175</v>
      </c>
      <c r="E43" s="92">
        <v>313.87</v>
      </c>
      <c r="F43" s="96"/>
      <c r="G43" s="92"/>
      <c r="H43" s="92">
        <f t="shared" si="2"/>
        <v>0</v>
      </c>
      <c r="I43" s="92"/>
    </row>
    <row r="44" spans="1:9" ht="25.5" x14ac:dyDescent="0.2">
      <c r="A44" s="86"/>
      <c r="B44" s="86"/>
      <c r="C44" s="108" t="s">
        <v>198</v>
      </c>
      <c r="D44" s="95" t="s">
        <v>175</v>
      </c>
      <c r="E44" s="92"/>
      <c r="F44" s="96"/>
      <c r="G44" s="92"/>
      <c r="H44" s="92">
        <f t="shared" si="2"/>
        <v>0</v>
      </c>
      <c r="I44" s="92"/>
    </row>
    <row r="45" spans="1:9" x14ac:dyDescent="0.2">
      <c r="A45" s="86"/>
      <c r="B45" s="86"/>
      <c r="C45" s="108" t="s">
        <v>199</v>
      </c>
      <c r="D45" s="95" t="s">
        <v>175</v>
      </c>
      <c r="E45" s="92">
        <v>1036.58</v>
      </c>
      <c r="F45" s="96"/>
      <c r="G45" s="92"/>
      <c r="H45" s="92">
        <f t="shared" si="2"/>
        <v>0</v>
      </c>
      <c r="I45" s="92"/>
    </row>
    <row r="46" spans="1:9" x14ac:dyDescent="0.2">
      <c r="A46" s="86"/>
      <c r="B46" s="86"/>
      <c r="C46" s="109" t="s">
        <v>200</v>
      </c>
      <c r="D46" s="95" t="s">
        <v>175</v>
      </c>
      <c r="E46" s="92">
        <v>294.68</v>
      </c>
      <c r="F46" s="96"/>
      <c r="G46" s="92">
        <v>204</v>
      </c>
      <c r="H46" s="92">
        <f t="shared" si="2"/>
        <v>204</v>
      </c>
      <c r="I46" s="92"/>
    </row>
    <row r="47" spans="1:9" x14ac:dyDescent="0.2">
      <c r="A47" s="86"/>
      <c r="B47" s="86"/>
      <c r="C47" s="109" t="s">
        <v>201</v>
      </c>
      <c r="D47" s="95" t="s">
        <v>175</v>
      </c>
      <c r="E47" s="92"/>
      <c r="F47" s="96"/>
      <c r="G47" s="92"/>
      <c r="H47" s="92">
        <f t="shared" si="2"/>
        <v>0</v>
      </c>
      <c r="I47" s="92"/>
    </row>
    <row r="48" spans="1:9" x14ac:dyDescent="0.2">
      <c r="A48" s="86"/>
      <c r="B48" s="86"/>
      <c r="C48" s="109" t="s">
        <v>202</v>
      </c>
      <c r="D48" s="95" t="s">
        <v>175</v>
      </c>
      <c r="E48" s="92"/>
      <c r="F48" s="96"/>
      <c r="G48" s="92">
        <v>125.31</v>
      </c>
      <c r="H48" s="92">
        <f t="shared" si="2"/>
        <v>125.31</v>
      </c>
      <c r="I48" s="92"/>
    </row>
    <row r="49" spans="1:9" hidden="1" x14ac:dyDescent="0.2">
      <c r="A49" s="86"/>
      <c r="B49" s="86"/>
      <c r="C49" s="109" t="s">
        <v>203</v>
      </c>
      <c r="D49" s="95"/>
      <c r="E49" s="92"/>
      <c r="F49" s="96"/>
      <c r="G49" s="92"/>
      <c r="H49" s="92">
        <f t="shared" si="2"/>
        <v>0</v>
      </c>
      <c r="I49" s="92" t="e">
        <f t="shared" si="3"/>
        <v>#DIV/0!</v>
      </c>
    </row>
    <row r="50" spans="1:9" hidden="1" x14ac:dyDescent="0.2">
      <c r="A50" s="86"/>
      <c r="B50" s="86"/>
      <c r="C50" s="109" t="s">
        <v>204</v>
      </c>
      <c r="D50" s="95" t="s">
        <v>175</v>
      </c>
      <c r="E50" s="92"/>
      <c r="F50" s="96"/>
      <c r="G50" s="92"/>
      <c r="H50" s="92">
        <f t="shared" si="2"/>
        <v>0</v>
      </c>
      <c r="I50" s="92" t="e">
        <f t="shared" si="3"/>
        <v>#DIV/0!</v>
      </c>
    </row>
    <row r="51" spans="1:9" hidden="1" x14ac:dyDescent="0.2">
      <c r="A51" s="86"/>
      <c r="B51" s="86"/>
      <c r="C51" s="109" t="s">
        <v>205</v>
      </c>
      <c r="D51" s="95" t="s">
        <v>175</v>
      </c>
      <c r="E51" s="92"/>
      <c r="F51" s="96"/>
      <c r="G51" s="92"/>
      <c r="H51" s="92">
        <f t="shared" si="2"/>
        <v>0</v>
      </c>
      <c r="I51" s="92" t="e">
        <f t="shared" si="3"/>
        <v>#DIV/0!</v>
      </c>
    </row>
    <row r="52" spans="1:9" hidden="1" x14ac:dyDescent="0.2">
      <c r="A52" s="86"/>
      <c r="B52" s="86"/>
      <c r="C52" s="109" t="s">
        <v>206</v>
      </c>
      <c r="D52" s="95" t="s">
        <v>175</v>
      </c>
      <c r="E52" s="92"/>
      <c r="F52" s="96"/>
      <c r="G52" s="92"/>
      <c r="H52" s="92">
        <f t="shared" si="2"/>
        <v>0</v>
      </c>
      <c r="I52" s="92" t="e">
        <f t="shared" si="3"/>
        <v>#DIV/0!</v>
      </c>
    </row>
    <row r="53" spans="1:9" hidden="1" x14ac:dyDescent="0.2">
      <c r="A53" s="86"/>
      <c r="B53" s="86"/>
      <c r="C53" s="109" t="s">
        <v>207</v>
      </c>
      <c r="D53" s="95" t="s">
        <v>175</v>
      </c>
      <c r="E53" s="92"/>
      <c r="F53" s="96"/>
      <c r="G53" s="92"/>
      <c r="H53" s="92">
        <f t="shared" si="2"/>
        <v>0</v>
      </c>
      <c r="I53" s="92" t="e">
        <f t="shared" si="3"/>
        <v>#DIV/0!</v>
      </c>
    </row>
    <row r="54" spans="1:9" hidden="1" x14ac:dyDescent="0.2">
      <c r="A54" s="86"/>
      <c r="B54" s="86"/>
      <c r="C54" s="109" t="s">
        <v>208</v>
      </c>
      <c r="D54" s="95" t="s">
        <v>175</v>
      </c>
      <c r="E54" s="92"/>
      <c r="F54" s="96"/>
      <c r="G54" s="92"/>
      <c r="H54" s="92">
        <f t="shared" si="2"/>
        <v>0</v>
      </c>
      <c r="I54" s="92" t="e">
        <f t="shared" si="3"/>
        <v>#DIV/0!</v>
      </c>
    </row>
    <row r="55" spans="1:9" hidden="1" x14ac:dyDescent="0.2">
      <c r="A55" s="86"/>
      <c r="B55" s="86"/>
      <c r="C55" s="109" t="s">
        <v>209</v>
      </c>
      <c r="D55" s="95" t="s">
        <v>175</v>
      </c>
      <c r="E55" s="92"/>
      <c r="F55" s="96"/>
      <c r="G55" s="92"/>
      <c r="H55" s="92">
        <f t="shared" si="2"/>
        <v>0</v>
      </c>
      <c r="I55" s="92" t="e">
        <f t="shared" si="3"/>
        <v>#DIV/0!</v>
      </c>
    </row>
    <row r="56" spans="1:9" hidden="1" x14ac:dyDescent="0.2">
      <c r="A56" s="86"/>
      <c r="B56" s="86"/>
      <c r="C56" s="109" t="s">
        <v>210</v>
      </c>
      <c r="D56" s="95" t="s">
        <v>175</v>
      </c>
      <c r="E56" s="92"/>
      <c r="F56" s="96"/>
      <c r="G56" s="92"/>
      <c r="H56" s="92">
        <f t="shared" si="2"/>
        <v>0</v>
      </c>
      <c r="I56" s="92" t="e">
        <f t="shared" si="3"/>
        <v>#DIV/0!</v>
      </c>
    </row>
    <row r="57" spans="1:9" hidden="1" x14ac:dyDescent="0.2">
      <c r="A57" s="86"/>
      <c r="B57" s="86"/>
      <c r="C57" s="109" t="s">
        <v>211</v>
      </c>
      <c r="D57" s="95" t="s">
        <v>175</v>
      </c>
      <c r="E57" s="92"/>
      <c r="F57" s="96"/>
      <c r="G57" s="92"/>
      <c r="H57" s="92">
        <f t="shared" si="2"/>
        <v>0</v>
      </c>
      <c r="I57" s="92" t="e">
        <f t="shared" si="3"/>
        <v>#DIV/0!</v>
      </c>
    </row>
    <row r="58" spans="1:9" hidden="1" x14ac:dyDescent="0.2">
      <c r="A58" s="86"/>
      <c r="B58" s="86"/>
      <c r="C58" s="109" t="s">
        <v>212</v>
      </c>
      <c r="D58" s="95" t="s">
        <v>175</v>
      </c>
      <c r="E58" s="92"/>
      <c r="F58" s="96"/>
      <c r="G58" s="92"/>
      <c r="H58" s="92">
        <f t="shared" si="2"/>
        <v>0</v>
      </c>
      <c r="I58" s="92" t="e">
        <f t="shared" si="3"/>
        <v>#DIV/0!</v>
      </c>
    </row>
    <row r="59" spans="1:9" hidden="1" x14ac:dyDescent="0.2">
      <c r="A59" s="86"/>
      <c r="B59" s="86"/>
      <c r="C59" s="109" t="s">
        <v>213</v>
      </c>
      <c r="D59" s="95" t="s">
        <v>175</v>
      </c>
      <c r="E59" s="92"/>
      <c r="F59" s="96"/>
      <c r="G59" s="92"/>
      <c r="H59" s="92">
        <f t="shared" si="2"/>
        <v>0</v>
      </c>
      <c r="I59" s="92" t="e">
        <f t="shared" si="3"/>
        <v>#DIV/0!</v>
      </c>
    </row>
    <row r="60" spans="1:9" x14ac:dyDescent="0.2">
      <c r="A60" s="86"/>
      <c r="B60" s="86"/>
      <c r="C60" s="110" t="s">
        <v>214</v>
      </c>
      <c r="D60" s="95" t="s">
        <v>175</v>
      </c>
      <c r="E60" s="99">
        <f>E61+E62+E63+E64</f>
        <v>617.05999999999995</v>
      </c>
      <c r="F60" s="100">
        <f t="shared" ref="F60:G60" si="6">F61+F62+F63+F64</f>
        <v>1140.3420000000001</v>
      </c>
      <c r="G60" s="99">
        <f t="shared" si="6"/>
        <v>547.88</v>
      </c>
      <c r="H60" s="92">
        <f t="shared" si="2"/>
        <v>-592.4620000000001</v>
      </c>
      <c r="I60" s="92">
        <f t="shared" si="3"/>
        <v>48.045235552141371</v>
      </c>
    </row>
    <row r="61" spans="1:9" x14ac:dyDescent="0.2">
      <c r="A61" s="86"/>
      <c r="B61" s="86"/>
      <c r="C61" s="109" t="s">
        <v>215</v>
      </c>
      <c r="D61" s="95" t="s">
        <v>175</v>
      </c>
      <c r="E61" s="92"/>
      <c r="F61" s="96"/>
      <c r="G61" s="96"/>
      <c r="H61" s="92">
        <f t="shared" si="2"/>
        <v>0</v>
      </c>
      <c r="I61" s="92"/>
    </row>
    <row r="62" spans="1:9" x14ac:dyDescent="0.2">
      <c r="A62" s="86"/>
      <c r="B62" s="86"/>
      <c r="C62" s="109" t="s">
        <v>216</v>
      </c>
      <c r="D62" s="95" t="s">
        <v>175</v>
      </c>
      <c r="E62" s="92"/>
      <c r="F62" s="96"/>
      <c r="G62" s="96"/>
      <c r="H62" s="92">
        <f t="shared" si="2"/>
        <v>0</v>
      </c>
      <c r="I62" s="92"/>
    </row>
    <row r="63" spans="1:9" x14ac:dyDescent="0.2">
      <c r="A63" s="86"/>
      <c r="B63" s="86"/>
      <c r="C63" s="109" t="s">
        <v>217</v>
      </c>
      <c r="D63" s="95" t="s">
        <v>175</v>
      </c>
      <c r="E63" s="92">
        <v>617.05999999999995</v>
      </c>
      <c r="F63" s="96">
        <v>1140.3420000000001</v>
      </c>
      <c r="G63" s="92">
        <v>491.81</v>
      </c>
      <c r="H63" s="92">
        <f t="shared" si="2"/>
        <v>-648.53200000000015</v>
      </c>
      <c r="I63" s="92">
        <f t="shared" si="3"/>
        <v>43.128289583300443</v>
      </c>
    </row>
    <row r="64" spans="1:9" x14ac:dyDescent="0.2">
      <c r="A64" s="86"/>
      <c r="B64" s="86"/>
      <c r="C64" s="109" t="s">
        <v>79</v>
      </c>
      <c r="D64" s="95" t="s">
        <v>175</v>
      </c>
      <c r="E64" s="92"/>
      <c r="F64" s="96"/>
      <c r="G64" s="96">
        <v>56.07</v>
      </c>
      <c r="H64" s="92">
        <f t="shared" si="2"/>
        <v>56.07</v>
      </c>
      <c r="I64" s="92"/>
    </row>
    <row r="65" spans="1:9" x14ac:dyDescent="0.2">
      <c r="A65" s="87">
        <v>6</v>
      </c>
      <c r="B65" s="87" t="s">
        <v>218</v>
      </c>
      <c r="C65" s="93" t="s">
        <v>219</v>
      </c>
      <c r="D65" s="95" t="s">
        <v>175</v>
      </c>
      <c r="E65" s="99">
        <f>SUM(E67:E78)</f>
        <v>1168.6500000000001</v>
      </c>
      <c r="F65" s="100">
        <f t="shared" ref="F65:G65" si="7">SUM(F67:F78)</f>
        <v>19102.274000000001</v>
      </c>
      <c r="G65" s="100">
        <f t="shared" si="7"/>
        <v>0</v>
      </c>
      <c r="H65" s="92">
        <f t="shared" si="2"/>
        <v>-19102.274000000001</v>
      </c>
      <c r="I65" s="92">
        <f t="shared" si="3"/>
        <v>0</v>
      </c>
    </row>
    <row r="66" spans="1:9" x14ac:dyDescent="0.2">
      <c r="A66" s="86"/>
      <c r="B66" s="86"/>
      <c r="C66" s="101" t="s">
        <v>178</v>
      </c>
      <c r="D66" s="95"/>
      <c r="E66" s="92"/>
      <c r="F66" s="96"/>
      <c r="G66" s="96"/>
      <c r="H66" s="92">
        <f t="shared" si="2"/>
        <v>0</v>
      </c>
      <c r="I66" s="92"/>
    </row>
    <row r="67" spans="1:9" ht="38.25" hidden="1" x14ac:dyDescent="0.2">
      <c r="A67" s="86"/>
      <c r="B67" s="86"/>
      <c r="C67" s="111" t="s">
        <v>220</v>
      </c>
      <c r="D67" s="112" t="s">
        <v>175</v>
      </c>
      <c r="E67" s="113"/>
      <c r="F67" s="114"/>
      <c r="G67" s="114"/>
      <c r="H67" s="92">
        <f t="shared" si="2"/>
        <v>0</v>
      </c>
      <c r="I67" s="92" t="e">
        <f t="shared" si="3"/>
        <v>#DIV/0!</v>
      </c>
    </row>
    <row r="68" spans="1:9" hidden="1" x14ac:dyDescent="0.2">
      <c r="A68" s="86"/>
      <c r="B68" s="86"/>
      <c r="C68" s="98" t="s">
        <v>221</v>
      </c>
      <c r="D68" s="95" t="s">
        <v>175</v>
      </c>
      <c r="E68" s="92"/>
      <c r="F68" s="96"/>
      <c r="G68" s="96"/>
      <c r="H68" s="92">
        <f t="shared" si="2"/>
        <v>0</v>
      </c>
      <c r="I68" s="92" t="e">
        <f t="shared" si="3"/>
        <v>#DIV/0!</v>
      </c>
    </row>
    <row r="69" spans="1:9" hidden="1" x14ac:dyDescent="0.2">
      <c r="A69" s="86"/>
      <c r="B69" s="86"/>
      <c r="C69" s="98" t="s">
        <v>222</v>
      </c>
      <c r="D69" s="95" t="s">
        <v>175</v>
      </c>
      <c r="E69" s="92"/>
      <c r="F69" s="96"/>
      <c r="G69" s="96"/>
      <c r="H69" s="92">
        <f t="shared" si="2"/>
        <v>0</v>
      </c>
      <c r="I69" s="92" t="e">
        <f t="shared" si="3"/>
        <v>#DIV/0!</v>
      </c>
    </row>
    <row r="70" spans="1:9" hidden="1" x14ac:dyDescent="0.2">
      <c r="A70" s="86"/>
      <c r="B70" s="86"/>
      <c r="C70" s="98" t="s">
        <v>223</v>
      </c>
      <c r="D70" s="95"/>
      <c r="E70" s="92"/>
      <c r="F70" s="96"/>
      <c r="G70" s="96"/>
      <c r="H70" s="92">
        <f t="shared" si="2"/>
        <v>0</v>
      </c>
      <c r="I70" s="92" t="e">
        <f t="shared" si="3"/>
        <v>#DIV/0!</v>
      </c>
    </row>
    <row r="71" spans="1:9" hidden="1" x14ac:dyDescent="0.2">
      <c r="A71" s="86"/>
      <c r="B71" s="86"/>
      <c r="C71" s="93" t="s">
        <v>224</v>
      </c>
      <c r="D71" s="95" t="s">
        <v>175</v>
      </c>
      <c r="E71" s="92"/>
      <c r="F71" s="96"/>
      <c r="G71" s="96"/>
      <c r="H71" s="92">
        <f t="shared" si="2"/>
        <v>0</v>
      </c>
      <c r="I71" s="92" t="e">
        <f t="shared" si="3"/>
        <v>#DIV/0!</v>
      </c>
    </row>
    <row r="72" spans="1:9" hidden="1" x14ac:dyDescent="0.2">
      <c r="A72" s="86"/>
      <c r="B72" s="86"/>
      <c r="C72" s="98" t="s">
        <v>225</v>
      </c>
      <c r="D72" s="95"/>
      <c r="E72" s="92"/>
      <c r="F72" s="96"/>
      <c r="G72" s="96"/>
      <c r="H72" s="92">
        <f t="shared" si="2"/>
        <v>0</v>
      </c>
      <c r="I72" s="92" t="e">
        <f t="shared" si="3"/>
        <v>#DIV/0!</v>
      </c>
    </row>
    <row r="73" spans="1:9" hidden="1" x14ac:dyDescent="0.2">
      <c r="A73" s="86"/>
      <c r="B73" s="86"/>
      <c r="C73" s="98" t="s">
        <v>226</v>
      </c>
      <c r="D73" s="95"/>
      <c r="H73" s="92">
        <f t="shared" si="2"/>
        <v>0</v>
      </c>
      <c r="I73" s="92" t="e">
        <f t="shared" si="3"/>
        <v>#DIV/0!</v>
      </c>
    </row>
    <row r="74" spans="1:9" hidden="1" x14ac:dyDescent="0.2">
      <c r="A74" s="86"/>
      <c r="B74" s="86"/>
      <c r="C74" s="98" t="s">
        <v>227</v>
      </c>
      <c r="D74" s="95"/>
      <c r="E74" s="92"/>
      <c r="F74" s="96"/>
      <c r="G74" s="96"/>
      <c r="H74" s="92">
        <f t="shared" si="2"/>
        <v>0</v>
      </c>
      <c r="I74" s="92" t="e">
        <f t="shared" si="3"/>
        <v>#DIV/0!</v>
      </c>
    </row>
    <row r="75" spans="1:9" hidden="1" x14ac:dyDescent="0.2">
      <c r="A75" s="86"/>
      <c r="B75" s="86"/>
      <c r="C75" s="98" t="s">
        <v>217</v>
      </c>
      <c r="D75" s="95" t="s">
        <v>175</v>
      </c>
      <c r="E75" s="92"/>
      <c r="F75" s="96"/>
      <c r="G75" s="96"/>
      <c r="H75" s="92">
        <f t="shared" si="2"/>
        <v>0</v>
      </c>
      <c r="I75" s="92" t="e">
        <f t="shared" si="3"/>
        <v>#DIV/0!</v>
      </c>
    </row>
    <row r="76" spans="1:9" x14ac:dyDescent="0.2">
      <c r="A76" s="86"/>
      <c r="B76" s="86"/>
      <c r="C76" s="98" t="s">
        <v>65</v>
      </c>
      <c r="D76" s="95"/>
      <c r="E76" s="92">
        <v>1168.6500000000001</v>
      </c>
      <c r="F76" s="96">
        <v>19102.274000000001</v>
      </c>
      <c r="G76" s="96"/>
      <c r="H76" s="92">
        <f t="shared" si="2"/>
        <v>-19102.274000000001</v>
      </c>
      <c r="I76" s="92">
        <f t="shared" si="3"/>
        <v>0</v>
      </c>
    </row>
    <row r="77" spans="1:9" x14ac:dyDescent="0.2">
      <c r="A77" s="86"/>
      <c r="B77" s="86"/>
      <c r="C77" s="98" t="s">
        <v>228</v>
      </c>
      <c r="D77" s="95" t="s">
        <v>175</v>
      </c>
      <c r="E77" s="92"/>
      <c r="F77" s="96"/>
      <c r="G77" s="96"/>
      <c r="H77" s="92">
        <f t="shared" si="2"/>
        <v>0</v>
      </c>
      <c r="I77" s="92"/>
    </row>
    <row r="78" spans="1:9" ht="25.5" x14ac:dyDescent="0.2">
      <c r="A78" s="86"/>
      <c r="B78" s="86"/>
      <c r="C78" s="103" t="s">
        <v>229</v>
      </c>
      <c r="D78" s="95" t="s">
        <v>175</v>
      </c>
      <c r="E78" s="92"/>
      <c r="F78" s="96"/>
      <c r="G78" s="96"/>
      <c r="H78" s="92">
        <f t="shared" si="2"/>
        <v>0</v>
      </c>
      <c r="I78" s="92"/>
    </row>
    <row r="79" spans="1:9" x14ac:dyDescent="0.2">
      <c r="A79" s="87" t="s">
        <v>74</v>
      </c>
      <c r="B79" s="87" t="s">
        <v>230</v>
      </c>
      <c r="C79" s="93" t="s">
        <v>231</v>
      </c>
      <c r="D79" s="95" t="s">
        <v>175</v>
      </c>
      <c r="E79" s="99">
        <f>E80</f>
        <v>26676.489999999998</v>
      </c>
      <c r="F79" s="100">
        <f t="shared" ref="F79:G79" si="8">F80</f>
        <v>63932.678</v>
      </c>
      <c r="G79" s="99">
        <f t="shared" si="8"/>
        <v>57718.349999999991</v>
      </c>
      <c r="H79" s="92">
        <f t="shared" si="2"/>
        <v>-6214.3280000000086</v>
      </c>
      <c r="I79" s="92">
        <f t="shared" si="3"/>
        <v>90.279887853282148</v>
      </c>
    </row>
    <row r="80" spans="1:9" x14ac:dyDescent="0.2">
      <c r="A80" s="87">
        <v>7</v>
      </c>
      <c r="B80" s="87" t="s">
        <v>232</v>
      </c>
      <c r="C80" s="93" t="s">
        <v>233</v>
      </c>
      <c r="D80" s="95" t="s">
        <v>175</v>
      </c>
      <c r="E80" s="99">
        <f>E82+E83+E84+E85+E86+E87+E88+E89+E90+E91+E92+E93+E94+E95+E96+E97+E98+E99+E100+E101+E102+E103+E113</f>
        <v>26676.489999999998</v>
      </c>
      <c r="F80" s="100">
        <f t="shared" ref="F80:G80" si="9">F82+F83+F84+F85+F86+F87+F88+F89+F90+F91+F92+F93+F94+F95+F96+F97+F98+F99+F100+F101+F102+F103+F113</f>
        <v>63932.678</v>
      </c>
      <c r="G80" s="99">
        <f t="shared" si="9"/>
        <v>57718.349999999991</v>
      </c>
      <c r="H80" s="92">
        <f t="shared" si="2"/>
        <v>-6214.3280000000086</v>
      </c>
      <c r="I80" s="92">
        <f t="shared" si="3"/>
        <v>90.279887853282148</v>
      </c>
    </row>
    <row r="81" spans="1:9" x14ac:dyDescent="0.2">
      <c r="A81" s="86"/>
      <c r="B81" s="86"/>
      <c r="C81" s="101" t="s">
        <v>178</v>
      </c>
      <c r="D81" s="95"/>
      <c r="E81" s="92"/>
      <c r="F81" s="96"/>
      <c r="G81" s="96"/>
      <c r="H81" s="92">
        <f t="shared" si="2"/>
        <v>0</v>
      </c>
      <c r="I81" s="92"/>
    </row>
    <row r="82" spans="1:9" x14ac:dyDescent="0.2">
      <c r="A82" s="86"/>
      <c r="B82" s="86"/>
      <c r="C82" s="98" t="s">
        <v>25</v>
      </c>
      <c r="D82" s="95" t="s">
        <v>175</v>
      </c>
      <c r="E82" s="92"/>
      <c r="F82" s="96">
        <v>1751.9459999999999</v>
      </c>
      <c r="G82" s="96">
        <v>775.71</v>
      </c>
      <c r="H82" s="92">
        <f t="shared" si="2"/>
        <v>-976.23599999999988</v>
      </c>
      <c r="I82" s="92">
        <f t="shared" si="3"/>
        <v>44.277049635091501</v>
      </c>
    </row>
    <row r="83" spans="1:9" x14ac:dyDescent="0.2">
      <c r="A83" s="86"/>
      <c r="B83" s="86"/>
      <c r="C83" s="98" t="s">
        <v>27</v>
      </c>
      <c r="D83" s="95" t="s">
        <v>175</v>
      </c>
      <c r="E83" s="92"/>
      <c r="F83" s="96"/>
      <c r="G83" s="96">
        <v>824.05</v>
      </c>
      <c r="H83" s="92">
        <f t="shared" si="2"/>
        <v>824.05</v>
      </c>
      <c r="I83" s="92"/>
    </row>
    <row r="84" spans="1:9" x14ac:dyDescent="0.2">
      <c r="A84" s="86"/>
      <c r="B84" s="86"/>
      <c r="C84" s="98" t="s">
        <v>32</v>
      </c>
      <c r="D84" s="95" t="s">
        <v>175</v>
      </c>
      <c r="E84" s="92"/>
      <c r="F84" s="96"/>
      <c r="G84" s="96">
        <v>676.91</v>
      </c>
      <c r="H84" s="92">
        <f t="shared" si="2"/>
        <v>676.91</v>
      </c>
      <c r="I84" s="92"/>
    </row>
    <row r="85" spans="1:9" ht="25.5" x14ac:dyDescent="0.2">
      <c r="A85" s="86"/>
      <c r="B85" s="87" t="s">
        <v>234</v>
      </c>
      <c r="C85" s="88" t="s">
        <v>235</v>
      </c>
      <c r="D85" s="95" t="s">
        <v>175</v>
      </c>
      <c r="E85" s="92">
        <v>15119.86</v>
      </c>
      <c r="F85" s="96">
        <v>34656.762999999999</v>
      </c>
      <c r="G85" s="92">
        <v>33819.040000000001</v>
      </c>
      <c r="H85" s="92">
        <f t="shared" si="2"/>
        <v>-837.72299999999814</v>
      </c>
      <c r="I85" s="92">
        <f t="shared" si="3"/>
        <v>97.582800794176876</v>
      </c>
    </row>
    <row r="86" spans="1:9" x14ac:dyDescent="0.2">
      <c r="A86" s="86"/>
      <c r="B86" s="86"/>
      <c r="C86" s="98" t="s">
        <v>43</v>
      </c>
      <c r="D86" s="95" t="s">
        <v>175</v>
      </c>
      <c r="E86" s="92">
        <v>816.47</v>
      </c>
      <c r="F86" s="96">
        <v>3440.3249999999998</v>
      </c>
      <c r="G86" s="92">
        <v>1597</v>
      </c>
      <c r="H86" s="92">
        <f t="shared" si="2"/>
        <v>-1843.3249999999998</v>
      </c>
      <c r="I86" s="92">
        <f t="shared" si="3"/>
        <v>46.420032991069164</v>
      </c>
    </row>
    <row r="87" spans="1:9" x14ac:dyDescent="0.2">
      <c r="A87" s="86"/>
      <c r="B87" s="86"/>
      <c r="C87" s="98" t="s">
        <v>186</v>
      </c>
      <c r="D87" s="95" t="s">
        <v>175</v>
      </c>
      <c r="E87" s="92">
        <v>680.39</v>
      </c>
      <c r="F87" s="96"/>
      <c r="G87" s="92">
        <v>803.1</v>
      </c>
      <c r="H87" s="92">
        <f t="shared" ref="H87:H149" si="10">G87-F87</f>
        <v>803.1</v>
      </c>
      <c r="I87" s="92"/>
    </row>
    <row r="88" spans="1:9" x14ac:dyDescent="0.2">
      <c r="A88" s="86"/>
      <c r="B88" s="86"/>
      <c r="C88" s="98" t="s">
        <v>236</v>
      </c>
      <c r="D88" s="95" t="s">
        <v>175</v>
      </c>
      <c r="E88" s="92"/>
      <c r="F88" s="96"/>
      <c r="G88" s="92"/>
      <c r="H88" s="92">
        <f t="shared" si="10"/>
        <v>0</v>
      </c>
      <c r="I88" s="92"/>
    </row>
    <row r="89" spans="1:9" x14ac:dyDescent="0.2">
      <c r="A89" s="86"/>
      <c r="B89" s="86"/>
      <c r="C89" s="98" t="s">
        <v>78</v>
      </c>
      <c r="D89" s="95" t="s">
        <v>175</v>
      </c>
      <c r="E89" s="92">
        <v>194.51</v>
      </c>
      <c r="F89" s="96">
        <v>951.846</v>
      </c>
      <c r="G89" s="92">
        <v>751.24</v>
      </c>
      <c r="H89" s="92">
        <f t="shared" si="10"/>
        <v>-200.60599999999999</v>
      </c>
      <c r="I89" s="92">
        <f t="shared" ref="I89:I149" si="11">G89/F89*100</f>
        <v>78.924531909573602</v>
      </c>
    </row>
    <row r="90" spans="1:9" x14ac:dyDescent="0.2">
      <c r="A90" s="86"/>
      <c r="B90" s="87" t="s">
        <v>237</v>
      </c>
      <c r="C90" s="93" t="s">
        <v>48</v>
      </c>
      <c r="D90" s="95" t="s">
        <v>175</v>
      </c>
      <c r="E90" s="92"/>
      <c r="F90" s="96"/>
      <c r="G90" s="92">
        <v>744.66</v>
      </c>
      <c r="H90" s="92">
        <f t="shared" si="10"/>
        <v>744.66</v>
      </c>
      <c r="I90" s="92"/>
    </row>
    <row r="91" spans="1:9" ht="25.5" x14ac:dyDescent="0.2">
      <c r="A91" s="86"/>
      <c r="B91" s="86"/>
      <c r="C91" s="102" t="s">
        <v>238</v>
      </c>
      <c r="D91" s="95" t="s">
        <v>175</v>
      </c>
      <c r="E91" s="92"/>
      <c r="F91" s="96"/>
      <c r="G91" s="92"/>
      <c r="H91" s="92">
        <f t="shared" si="10"/>
        <v>0</v>
      </c>
      <c r="I91" s="92"/>
    </row>
    <row r="92" spans="1:9" x14ac:dyDescent="0.2">
      <c r="A92" s="86"/>
      <c r="B92" s="86"/>
      <c r="C92" s="98" t="s">
        <v>239</v>
      </c>
      <c r="D92" s="95" t="s">
        <v>175</v>
      </c>
      <c r="E92" s="92"/>
      <c r="F92" s="96">
        <v>517.39800000000002</v>
      </c>
      <c r="G92" s="92">
        <v>2217.42</v>
      </c>
      <c r="H92" s="92">
        <f t="shared" si="10"/>
        <v>1700.0219999999999</v>
      </c>
      <c r="I92" s="92">
        <f t="shared" si="11"/>
        <v>428.57142857142856</v>
      </c>
    </row>
    <row r="93" spans="1:9" x14ac:dyDescent="0.2">
      <c r="A93" s="86"/>
      <c r="B93" s="86"/>
      <c r="C93" s="98" t="s">
        <v>240</v>
      </c>
      <c r="D93" s="95" t="s">
        <v>175</v>
      </c>
      <c r="E93" s="92"/>
      <c r="F93" s="96"/>
      <c r="G93" s="92"/>
      <c r="H93" s="92">
        <f t="shared" si="10"/>
        <v>0</v>
      </c>
      <c r="I93" s="92"/>
    </row>
    <row r="94" spans="1:9" x14ac:dyDescent="0.2">
      <c r="A94" s="86"/>
      <c r="B94" s="86"/>
      <c r="C94" s="98" t="s">
        <v>217</v>
      </c>
      <c r="D94" s="95" t="s">
        <v>175</v>
      </c>
      <c r="E94" s="92">
        <v>647.69000000000005</v>
      </c>
      <c r="F94" s="96">
        <v>6295.8320000000003</v>
      </c>
      <c r="G94" s="92">
        <v>4452.25</v>
      </c>
      <c r="H94" s="92">
        <f t="shared" si="10"/>
        <v>-1843.5820000000003</v>
      </c>
      <c r="I94" s="92">
        <f t="shared" si="11"/>
        <v>70.717420668149984</v>
      </c>
    </row>
    <row r="95" spans="1:9" ht="25.5" hidden="1" x14ac:dyDescent="0.2">
      <c r="A95" s="86"/>
      <c r="B95" s="86"/>
      <c r="C95" s="102" t="s">
        <v>241</v>
      </c>
      <c r="D95" s="95" t="s">
        <v>175</v>
      </c>
      <c r="E95" s="92"/>
      <c r="F95" s="96"/>
      <c r="G95" s="92"/>
      <c r="H95" s="92">
        <f t="shared" si="10"/>
        <v>0</v>
      </c>
      <c r="I95" s="92" t="e">
        <f t="shared" si="11"/>
        <v>#DIV/0!</v>
      </c>
    </row>
    <row r="96" spans="1:9" ht="25.5" hidden="1" x14ac:dyDescent="0.2">
      <c r="A96" s="86"/>
      <c r="B96" s="86"/>
      <c r="C96" s="102" t="s">
        <v>242</v>
      </c>
      <c r="D96" s="95" t="s">
        <v>175</v>
      </c>
      <c r="E96" s="92"/>
      <c r="F96" s="96"/>
      <c r="G96" s="92"/>
      <c r="H96" s="92">
        <f t="shared" si="10"/>
        <v>0</v>
      </c>
      <c r="I96" s="92" t="e">
        <f t="shared" si="11"/>
        <v>#DIV/0!</v>
      </c>
    </row>
    <row r="97" spans="1:9" x14ac:dyDescent="0.2">
      <c r="A97" s="86"/>
      <c r="B97" s="86"/>
      <c r="C97" s="102" t="s">
        <v>200</v>
      </c>
      <c r="D97" s="95" t="s">
        <v>175</v>
      </c>
      <c r="E97" s="92">
        <v>425.66</v>
      </c>
      <c r="F97" s="96"/>
      <c r="G97" s="92"/>
      <c r="H97" s="92">
        <f t="shared" si="10"/>
        <v>0</v>
      </c>
      <c r="I97" s="92"/>
    </row>
    <row r="98" spans="1:9" x14ac:dyDescent="0.2">
      <c r="A98" s="115"/>
      <c r="B98" s="115"/>
      <c r="C98" s="98" t="s">
        <v>79</v>
      </c>
      <c r="D98" s="95" t="s">
        <v>175</v>
      </c>
      <c r="E98" s="92">
        <v>691.72</v>
      </c>
      <c r="F98" s="96">
        <v>1925.625</v>
      </c>
      <c r="G98" s="92">
        <v>1096.02</v>
      </c>
      <c r="H98" s="92">
        <f t="shared" si="10"/>
        <v>-829.60500000000002</v>
      </c>
      <c r="I98" s="92">
        <f t="shared" si="11"/>
        <v>56.917624148003895</v>
      </c>
    </row>
    <row r="99" spans="1:9" x14ac:dyDescent="0.2">
      <c r="A99" s="115"/>
      <c r="B99" s="115"/>
      <c r="C99" s="98" t="s">
        <v>243</v>
      </c>
      <c r="D99" s="95" t="s">
        <v>175</v>
      </c>
      <c r="E99" s="92"/>
      <c r="F99" s="96"/>
      <c r="G99" s="92"/>
      <c r="H99" s="92">
        <f t="shared" si="10"/>
        <v>0</v>
      </c>
      <c r="I99" s="92"/>
    </row>
    <row r="100" spans="1:9" x14ac:dyDescent="0.2">
      <c r="A100" s="86"/>
      <c r="B100" s="86"/>
      <c r="C100" s="98" t="s">
        <v>58</v>
      </c>
      <c r="D100" s="95" t="s">
        <v>175</v>
      </c>
      <c r="E100" s="92">
        <v>319.20999999999998</v>
      </c>
      <c r="F100" s="96">
        <v>546.98699999999997</v>
      </c>
      <c r="G100" s="92"/>
      <c r="H100" s="92">
        <f t="shared" si="10"/>
        <v>-546.98699999999997</v>
      </c>
      <c r="I100" s="92">
        <f t="shared" si="11"/>
        <v>0</v>
      </c>
    </row>
    <row r="101" spans="1:9" hidden="1" x14ac:dyDescent="0.2">
      <c r="A101" s="86"/>
      <c r="B101" s="86"/>
      <c r="C101" s="98" t="s">
        <v>209</v>
      </c>
      <c r="D101" s="95" t="s">
        <v>175</v>
      </c>
      <c r="E101" s="92"/>
      <c r="F101" s="96"/>
      <c r="G101" s="92"/>
      <c r="H101" s="92">
        <f t="shared" si="10"/>
        <v>0</v>
      </c>
      <c r="I101" s="92" t="e">
        <f t="shared" si="11"/>
        <v>#DIV/0!</v>
      </c>
    </row>
    <row r="102" spans="1:9" hidden="1" x14ac:dyDescent="0.2">
      <c r="A102" s="86"/>
      <c r="B102" s="86"/>
      <c r="C102" s="98" t="s">
        <v>244</v>
      </c>
      <c r="D102" s="95" t="s">
        <v>175</v>
      </c>
      <c r="E102" s="92"/>
      <c r="F102" s="96"/>
      <c r="G102" s="92"/>
      <c r="H102" s="92">
        <f t="shared" si="10"/>
        <v>0</v>
      </c>
      <c r="I102" s="92" t="e">
        <f t="shared" si="11"/>
        <v>#DIV/0!</v>
      </c>
    </row>
    <row r="103" spans="1:9" x14ac:dyDescent="0.2">
      <c r="A103" s="86"/>
      <c r="B103" s="86"/>
      <c r="C103" s="93" t="s">
        <v>245</v>
      </c>
      <c r="D103" s="116" t="s">
        <v>175</v>
      </c>
      <c r="E103" s="99">
        <f>SUM(E105:E112)</f>
        <v>6998.3399999999992</v>
      </c>
      <c r="F103" s="100">
        <f>SUM(F105:F112)</f>
        <v>12411.790999999999</v>
      </c>
      <c r="G103" s="99">
        <f>SUM(G105:G112)</f>
        <v>7162.85</v>
      </c>
      <c r="H103" s="92">
        <f t="shared" si="10"/>
        <v>-5248.9409999999989</v>
      </c>
      <c r="I103" s="92">
        <f t="shared" si="11"/>
        <v>57.710043619007124</v>
      </c>
    </row>
    <row r="104" spans="1:9" x14ac:dyDescent="0.2">
      <c r="A104" s="86"/>
      <c r="B104" s="86"/>
      <c r="C104" s="98" t="s">
        <v>246</v>
      </c>
      <c r="D104" s="95" t="s">
        <v>175</v>
      </c>
      <c r="E104" s="92"/>
      <c r="F104" s="96"/>
      <c r="G104" s="92"/>
      <c r="H104" s="92">
        <f t="shared" si="10"/>
        <v>0</v>
      </c>
      <c r="I104" s="92"/>
    </row>
    <row r="105" spans="1:9" x14ac:dyDescent="0.2">
      <c r="A105" s="86"/>
      <c r="B105" s="86"/>
      <c r="C105" s="98" t="s">
        <v>228</v>
      </c>
      <c r="D105" s="95" t="s">
        <v>175</v>
      </c>
      <c r="E105" s="92">
        <v>4603.37</v>
      </c>
      <c r="F105" s="96">
        <v>6278.5910000000003</v>
      </c>
      <c r="G105" s="92">
        <v>2160.38</v>
      </c>
      <c r="H105" s="92">
        <f t="shared" si="10"/>
        <v>-4118.2110000000002</v>
      </c>
      <c r="I105" s="92">
        <f t="shared" si="11"/>
        <v>34.408675449635119</v>
      </c>
    </row>
    <row r="106" spans="1:9" x14ac:dyDescent="0.2">
      <c r="A106" s="86"/>
      <c r="B106" s="86"/>
      <c r="C106" s="98" t="s">
        <v>247</v>
      </c>
      <c r="D106" s="95" t="s">
        <v>175</v>
      </c>
      <c r="E106" s="92">
        <v>151.74</v>
      </c>
      <c r="F106" s="96">
        <v>584.55999999999995</v>
      </c>
      <c r="G106" s="96">
        <v>392.41</v>
      </c>
      <c r="H106" s="92">
        <f t="shared" si="10"/>
        <v>-192.14999999999992</v>
      </c>
      <c r="I106" s="92">
        <f t="shared" si="11"/>
        <v>67.129122758998221</v>
      </c>
    </row>
    <row r="107" spans="1:9" x14ac:dyDescent="0.2">
      <c r="A107" s="86"/>
      <c r="B107" s="86"/>
      <c r="C107" s="98" t="s">
        <v>248</v>
      </c>
      <c r="D107" s="95" t="s">
        <v>175</v>
      </c>
      <c r="E107" s="92"/>
      <c r="F107" s="96"/>
      <c r="G107" s="96"/>
      <c r="H107" s="92">
        <f t="shared" si="10"/>
        <v>0</v>
      </c>
      <c r="I107" s="92"/>
    </row>
    <row r="108" spans="1:9" x14ac:dyDescent="0.2">
      <c r="A108" s="86"/>
      <c r="B108" s="86"/>
      <c r="C108" s="98" t="s">
        <v>226</v>
      </c>
      <c r="D108" s="95" t="s">
        <v>175</v>
      </c>
      <c r="E108" s="92">
        <v>1942.45</v>
      </c>
      <c r="F108" s="96">
        <v>4101.2700000000004</v>
      </c>
      <c r="G108" s="92">
        <v>2780.93</v>
      </c>
      <c r="H108" s="92">
        <f t="shared" si="10"/>
        <v>-1320.3400000000006</v>
      </c>
      <c r="I108" s="92">
        <f t="shared" si="11"/>
        <v>67.8065574809754</v>
      </c>
    </row>
    <row r="109" spans="1:9" x14ac:dyDescent="0.2">
      <c r="A109" s="86"/>
      <c r="B109" s="86"/>
      <c r="C109" s="98" t="s">
        <v>225</v>
      </c>
      <c r="D109" s="95" t="s">
        <v>175</v>
      </c>
      <c r="E109" s="92">
        <v>275.87</v>
      </c>
      <c r="F109" s="96">
        <v>710.26</v>
      </c>
      <c r="G109" s="96">
        <v>665.05</v>
      </c>
      <c r="H109" s="92">
        <f t="shared" si="10"/>
        <v>-45.210000000000036</v>
      </c>
      <c r="I109" s="92">
        <f t="shared" si="11"/>
        <v>93.634725311857622</v>
      </c>
    </row>
    <row r="110" spans="1:9" x14ac:dyDescent="0.2">
      <c r="A110" s="86"/>
      <c r="B110" s="86"/>
      <c r="C110" s="98" t="s">
        <v>249</v>
      </c>
      <c r="D110" s="95" t="s">
        <v>175</v>
      </c>
      <c r="E110" s="92"/>
      <c r="F110" s="96"/>
      <c r="G110" s="96"/>
      <c r="H110" s="92">
        <f t="shared" si="10"/>
        <v>0</v>
      </c>
      <c r="I110" s="92"/>
    </row>
    <row r="111" spans="1:9" x14ac:dyDescent="0.2">
      <c r="A111" s="86"/>
      <c r="B111" s="86"/>
      <c r="C111" s="98" t="s">
        <v>250</v>
      </c>
      <c r="D111" s="95" t="s">
        <v>175</v>
      </c>
      <c r="E111" s="92">
        <v>24.91</v>
      </c>
      <c r="F111" s="96">
        <v>568.9</v>
      </c>
      <c r="G111" s="96">
        <v>722.23</v>
      </c>
      <c r="H111" s="92">
        <f t="shared" si="10"/>
        <v>153.33000000000004</v>
      </c>
      <c r="I111" s="92">
        <f t="shared" si="11"/>
        <v>126.95201265600282</v>
      </c>
    </row>
    <row r="112" spans="1:9" x14ac:dyDescent="0.2">
      <c r="A112" s="86"/>
      <c r="B112" s="86"/>
      <c r="C112" s="98" t="s">
        <v>251</v>
      </c>
      <c r="D112" s="95" t="s">
        <v>175</v>
      </c>
      <c r="E112" s="92"/>
      <c r="F112" s="96">
        <v>168.21</v>
      </c>
      <c r="G112" s="96">
        <v>441.85</v>
      </c>
      <c r="H112" s="92">
        <f t="shared" si="10"/>
        <v>273.64</v>
      </c>
      <c r="I112" s="92">
        <f t="shared" si="11"/>
        <v>262.67760537423459</v>
      </c>
    </row>
    <row r="113" spans="1:9" x14ac:dyDescent="0.2">
      <c r="A113" s="87">
        <v>7.13</v>
      </c>
      <c r="B113" s="87" t="s">
        <v>252</v>
      </c>
      <c r="C113" s="93" t="s">
        <v>253</v>
      </c>
      <c r="D113" s="95" t="s">
        <v>175</v>
      </c>
      <c r="E113" s="92">
        <f>SUM(E115:E136)</f>
        <v>782.6400000000001</v>
      </c>
      <c r="F113" s="96">
        <f t="shared" ref="F113" si="12">SUM(F115:F136)</f>
        <v>1434.165</v>
      </c>
      <c r="G113" s="92">
        <v>2798.1</v>
      </c>
      <c r="H113" s="92">
        <f t="shared" si="10"/>
        <v>1363.9349999999999</v>
      </c>
      <c r="I113" s="92">
        <f t="shared" si="11"/>
        <v>195.10307391408938</v>
      </c>
    </row>
    <row r="114" spans="1:9" x14ac:dyDescent="0.2">
      <c r="A114" s="86"/>
      <c r="B114" s="86"/>
      <c r="C114" s="101" t="s">
        <v>178</v>
      </c>
      <c r="D114" s="95" t="s">
        <v>175</v>
      </c>
      <c r="E114" s="92"/>
      <c r="F114" s="96"/>
      <c r="G114" s="96"/>
      <c r="H114" s="92">
        <f t="shared" si="10"/>
        <v>0</v>
      </c>
      <c r="I114" s="92"/>
    </row>
    <row r="115" spans="1:9" x14ac:dyDescent="0.2">
      <c r="A115" s="86"/>
      <c r="B115" s="86"/>
      <c r="C115" s="98" t="s">
        <v>254</v>
      </c>
      <c r="D115" s="95" t="s">
        <v>175</v>
      </c>
      <c r="E115" s="92"/>
      <c r="F115" s="96"/>
      <c r="G115" s="96"/>
      <c r="H115" s="92">
        <f t="shared" si="10"/>
        <v>0</v>
      </c>
      <c r="I115" s="92"/>
    </row>
    <row r="116" spans="1:9" x14ac:dyDescent="0.2">
      <c r="A116" s="98"/>
      <c r="B116" s="98"/>
      <c r="C116" s="98" t="s">
        <v>255</v>
      </c>
      <c r="D116" s="95" t="s">
        <v>175</v>
      </c>
      <c r="E116" s="92"/>
      <c r="F116" s="96"/>
      <c r="G116" s="96">
        <v>169.83</v>
      </c>
      <c r="H116" s="92">
        <f t="shared" si="10"/>
        <v>169.83</v>
      </c>
      <c r="I116" s="92"/>
    </row>
    <row r="117" spans="1:9" hidden="1" x14ac:dyDescent="0.2">
      <c r="A117" s="117"/>
      <c r="B117" s="117"/>
      <c r="C117" s="117" t="s">
        <v>256</v>
      </c>
      <c r="D117" s="95" t="s">
        <v>175</v>
      </c>
      <c r="E117" s="118"/>
      <c r="F117" s="119"/>
      <c r="G117" s="119"/>
      <c r="H117" s="92">
        <f t="shared" si="10"/>
        <v>0</v>
      </c>
      <c r="I117" s="92" t="e">
        <f t="shared" si="11"/>
        <v>#DIV/0!</v>
      </c>
    </row>
    <row r="118" spans="1:9" hidden="1" x14ac:dyDescent="0.2">
      <c r="A118" s="98"/>
      <c r="B118" s="98"/>
      <c r="C118" s="98" t="s">
        <v>257</v>
      </c>
      <c r="D118" s="95" t="s">
        <v>175</v>
      </c>
      <c r="E118" s="92"/>
      <c r="F118" s="96"/>
      <c r="G118" s="96"/>
      <c r="H118" s="92">
        <f t="shared" si="10"/>
        <v>0</v>
      </c>
      <c r="I118" s="92" t="e">
        <f t="shared" si="11"/>
        <v>#DIV/0!</v>
      </c>
    </row>
    <row r="119" spans="1:9" x14ac:dyDescent="0.2">
      <c r="A119" s="98"/>
      <c r="B119" s="98"/>
      <c r="C119" s="98" t="s">
        <v>258</v>
      </c>
      <c r="D119" s="95" t="s">
        <v>175</v>
      </c>
      <c r="E119" s="92">
        <v>742.57</v>
      </c>
      <c r="F119" s="96">
        <v>1434.165</v>
      </c>
      <c r="G119" s="92">
        <v>1534.49</v>
      </c>
      <c r="H119" s="92">
        <f t="shared" si="10"/>
        <v>100.32500000000005</v>
      </c>
      <c r="I119" s="92">
        <f t="shared" si="11"/>
        <v>106.99535966921519</v>
      </c>
    </row>
    <row r="120" spans="1:9" hidden="1" x14ac:dyDescent="0.2">
      <c r="A120" s="98"/>
      <c r="B120" s="98"/>
      <c r="C120" s="98" t="s">
        <v>79</v>
      </c>
      <c r="D120" s="95" t="s">
        <v>175</v>
      </c>
      <c r="E120" s="92"/>
      <c r="F120" s="96"/>
      <c r="G120" s="96"/>
      <c r="H120" s="92">
        <f t="shared" si="10"/>
        <v>0</v>
      </c>
      <c r="I120" s="92" t="e">
        <f t="shared" si="11"/>
        <v>#DIV/0!</v>
      </c>
    </row>
    <row r="121" spans="1:9" hidden="1" x14ac:dyDescent="0.2">
      <c r="A121" s="98"/>
      <c r="B121" s="98"/>
      <c r="C121" s="98" t="s">
        <v>78</v>
      </c>
      <c r="D121" s="95" t="s">
        <v>175</v>
      </c>
      <c r="E121" s="92"/>
      <c r="F121" s="96"/>
      <c r="G121" s="96"/>
      <c r="H121" s="92">
        <f t="shared" si="10"/>
        <v>0</v>
      </c>
      <c r="I121" s="92" t="e">
        <f t="shared" si="11"/>
        <v>#DIV/0!</v>
      </c>
    </row>
    <row r="122" spans="1:9" hidden="1" x14ac:dyDescent="0.2">
      <c r="A122" s="98"/>
      <c r="B122" s="98"/>
      <c r="C122" s="98" t="s">
        <v>58</v>
      </c>
      <c r="D122" s="95" t="s">
        <v>175</v>
      </c>
      <c r="E122" s="92"/>
      <c r="F122" s="96"/>
      <c r="G122" s="96"/>
      <c r="H122" s="92">
        <f t="shared" si="10"/>
        <v>0</v>
      </c>
      <c r="I122" s="92" t="e">
        <f t="shared" si="11"/>
        <v>#DIV/0!</v>
      </c>
    </row>
    <row r="123" spans="1:9" hidden="1" x14ac:dyDescent="0.2">
      <c r="A123" s="98"/>
      <c r="B123" s="98"/>
      <c r="C123" s="98" t="s">
        <v>259</v>
      </c>
      <c r="D123" s="95" t="s">
        <v>175</v>
      </c>
      <c r="E123" s="92"/>
      <c r="F123" s="96"/>
      <c r="G123" s="96"/>
      <c r="H123" s="92">
        <f t="shared" si="10"/>
        <v>0</v>
      </c>
      <c r="I123" s="92" t="e">
        <f t="shared" si="11"/>
        <v>#DIV/0!</v>
      </c>
    </row>
    <row r="124" spans="1:9" x14ac:dyDescent="0.2">
      <c r="A124" s="98"/>
      <c r="B124" s="98"/>
      <c r="C124" s="98" t="s">
        <v>260</v>
      </c>
      <c r="D124" s="95" t="s">
        <v>175</v>
      </c>
      <c r="E124" s="92"/>
      <c r="F124" s="96"/>
      <c r="G124" s="96">
        <v>526.5</v>
      </c>
      <c r="H124" s="92">
        <f t="shared" si="10"/>
        <v>526.5</v>
      </c>
      <c r="I124" s="92"/>
    </row>
    <row r="125" spans="1:9" hidden="1" x14ac:dyDescent="0.2">
      <c r="A125" s="98"/>
      <c r="B125" s="98"/>
      <c r="C125" s="98" t="s">
        <v>261</v>
      </c>
      <c r="D125" s="95" t="s">
        <v>175</v>
      </c>
      <c r="E125" s="92"/>
      <c r="F125" s="96"/>
      <c r="G125" s="96"/>
      <c r="H125" s="92">
        <f t="shared" si="10"/>
        <v>0</v>
      </c>
      <c r="I125" s="92"/>
    </row>
    <row r="126" spans="1:9" hidden="1" x14ac:dyDescent="0.2">
      <c r="A126" s="98"/>
      <c r="B126" s="98"/>
      <c r="C126" s="98" t="s">
        <v>262</v>
      </c>
      <c r="D126" s="95" t="s">
        <v>175</v>
      </c>
      <c r="E126" s="92"/>
      <c r="F126" s="96"/>
      <c r="G126" s="96"/>
      <c r="H126" s="92">
        <f t="shared" si="10"/>
        <v>0</v>
      </c>
      <c r="I126" s="92"/>
    </row>
    <row r="127" spans="1:9" x14ac:dyDescent="0.2">
      <c r="A127" s="98"/>
      <c r="B127" s="98"/>
      <c r="C127" s="98" t="s">
        <v>263</v>
      </c>
      <c r="D127" s="95" t="s">
        <v>175</v>
      </c>
      <c r="E127" s="92"/>
      <c r="F127" s="96"/>
      <c r="G127" s="96">
        <v>267.05</v>
      </c>
      <c r="H127" s="92">
        <f t="shared" si="10"/>
        <v>267.05</v>
      </c>
      <c r="I127" s="92"/>
    </row>
    <row r="128" spans="1:9" x14ac:dyDescent="0.2">
      <c r="A128" s="98"/>
      <c r="B128" s="98"/>
      <c r="C128" s="98" t="s">
        <v>204</v>
      </c>
      <c r="D128" s="95" t="s">
        <v>175</v>
      </c>
      <c r="E128" s="92">
        <v>40.07</v>
      </c>
      <c r="F128" s="96"/>
      <c r="G128" s="96"/>
      <c r="H128" s="92">
        <f t="shared" si="10"/>
        <v>0</v>
      </c>
      <c r="I128" s="92"/>
    </row>
    <row r="129" spans="1:9" hidden="1" x14ac:dyDescent="0.2">
      <c r="A129" s="98"/>
      <c r="B129" s="98"/>
      <c r="C129" s="98" t="s">
        <v>264</v>
      </c>
      <c r="D129" s="95" t="s">
        <v>175</v>
      </c>
      <c r="E129" s="92"/>
      <c r="F129" s="96"/>
      <c r="G129" s="96"/>
      <c r="H129" s="92">
        <f t="shared" si="10"/>
        <v>0</v>
      </c>
      <c r="I129" s="92"/>
    </row>
    <row r="130" spans="1:9" hidden="1" x14ac:dyDescent="0.2">
      <c r="A130" s="98"/>
      <c r="B130" s="98"/>
      <c r="C130" s="98" t="s">
        <v>206</v>
      </c>
      <c r="D130" s="95" t="s">
        <v>175</v>
      </c>
      <c r="E130" s="92"/>
      <c r="F130" s="96"/>
      <c r="G130" s="96"/>
      <c r="H130" s="92">
        <f t="shared" si="10"/>
        <v>0</v>
      </c>
      <c r="I130" s="92"/>
    </row>
    <row r="131" spans="1:9" hidden="1" x14ac:dyDescent="0.2">
      <c r="A131" s="98"/>
      <c r="B131" s="98"/>
      <c r="C131" s="98" t="s">
        <v>265</v>
      </c>
      <c r="D131" s="95" t="s">
        <v>175</v>
      </c>
      <c r="E131" s="92"/>
      <c r="F131" s="96"/>
      <c r="G131" s="96"/>
      <c r="H131" s="92">
        <f t="shared" si="10"/>
        <v>0</v>
      </c>
      <c r="I131" s="92"/>
    </row>
    <row r="132" spans="1:9" hidden="1" x14ac:dyDescent="0.2">
      <c r="A132" s="98"/>
      <c r="B132" s="98"/>
      <c r="C132" s="98" t="s">
        <v>266</v>
      </c>
      <c r="D132" s="95" t="s">
        <v>175</v>
      </c>
      <c r="E132" s="92"/>
      <c r="F132" s="96"/>
      <c r="G132" s="96"/>
      <c r="H132" s="92">
        <f t="shared" si="10"/>
        <v>0</v>
      </c>
      <c r="I132" s="92"/>
    </row>
    <row r="133" spans="1:9" x14ac:dyDescent="0.2">
      <c r="A133" s="98"/>
      <c r="B133" s="98"/>
      <c r="C133" s="98" t="s">
        <v>207</v>
      </c>
      <c r="D133" s="95" t="s">
        <v>175</v>
      </c>
      <c r="E133" s="92"/>
      <c r="F133" s="96"/>
      <c r="G133" s="92">
        <v>133.93</v>
      </c>
      <c r="H133" s="92">
        <f t="shared" si="10"/>
        <v>133.93</v>
      </c>
      <c r="I133" s="92"/>
    </row>
    <row r="134" spans="1:9" x14ac:dyDescent="0.2">
      <c r="A134" s="98"/>
      <c r="B134" s="98"/>
      <c r="C134" s="98" t="s">
        <v>267</v>
      </c>
      <c r="D134" s="95" t="s">
        <v>175</v>
      </c>
      <c r="E134" s="92"/>
      <c r="F134" s="96"/>
      <c r="G134" s="92">
        <v>42</v>
      </c>
      <c r="H134" s="92">
        <f t="shared" si="10"/>
        <v>42</v>
      </c>
      <c r="I134" s="92"/>
    </row>
    <row r="135" spans="1:9" ht="25.5" x14ac:dyDescent="0.2">
      <c r="A135" s="98"/>
      <c r="B135" s="98"/>
      <c r="C135" s="102" t="s">
        <v>241</v>
      </c>
      <c r="D135" s="95" t="s">
        <v>175</v>
      </c>
      <c r="E135" s="92"/>
      <c r="F135" s="96"/>
      <c r="G135" s="96">
        <v>153.87</v>
      </c>
      <c r="H135" s="92">
        <f t="shared" si="10"/>
        <v>153.87</v>
      </c>
      <c r="I135" s="92"/>
    </row>
    <row r="136" spans="1:9" x14ac:dyDescent="0.2">
      <c r="A136" s="98"/>
      <c r="B136" s="98"/>
      <c r="C136" s="102" t="s">
        <v>268</v>
      </c>
      <c r="D136" s="95" t="s">
        <v>175</v>
      </c>
      <c r="E136" s="92"/>
      <c r="F136" s="96"/>
      <c r="G136" s="96">
        <v>295.7</v>
      </c>
      <c r="H136" s="92">
        <f t="shared" si="10"/>
        <v>295.7</v>
      </c>
      <c r="I136" s="92"/>
    </row>
    <row r="137" spans="1:9" x14ac:dyDescent="0.2">
      <c r="A137" s="87" t="s">
        <v>118</v>
      </c>
      <c r="B137" s="87" t="s">
        <v>269</v>
      </c>
      <c r="C137" s="93" t="s">
        <v>270</v>
      </c>
      <c r="D137" s="95" t="s">
        <v>175</v>
      </c>
      <c r="E137" s="99">
        <f>E79+E19</f>
        <v>484112.21000000008</v>
      </c>
      <c r="F137" s="100">
        <f>F79+F19</f>
        <v>166324.91800000001</v>
      </c>
      <c r="G137" s="100">
        <v>167850.12</v>
      </c>
      <c r="H137" s="92">
        <f t="shared" si="10"/>
        <v>1525.2019999999902</v>
      </c>
      <c r="I137" s="92">
        <f t="shared" si="11"/>
        <v>100.91700150424845</v>
      </c>
    </row>
    <row r="138" spans="1:9" x14ac:dyDescent="0.2">
      <c r="A138" s="87" t="s">
        <v>120</v>
      </c>
      <c r="B138" s="87" t="s">
        <v>271</v>
      </c>
      <c r="C138" s="93" t="s">
        <v>272</v>
      </c>
      <c r="D138" s="95" t="s">
        <v>175</v>
      </c>
      <c r="E138" s="92"/>
      <c r="F138" s="96"/>
      <c r="G138" s="96">
        <v>58941.88</v>
      </c>
      <c r="H138" s="92">
        <f t="shared" si="10"/>
        <v>58941.88</v>
      </c>
      <c r="I138" s="92"/>
    </row>
    <row r="139" spans="1:9" s="107" customFormat="1" x14ac:dyDescent="0.2">
      <c r="A139" s="87"/>
      <c r="B139" s="87" t="s">
        <v>273</v>
      </c>
      <c r="C139" s="120" t="s">
        <v>274</v>
      </c>
      <c r="D139" s="89"/>
      <c r="E139" s="105"/>
      <c r="F139" s="106">
        <v>212748.76800000001</v>
      </c>
      <c r="G139" s="106"/>
      <c r="H139" s="92">
        <f t="shared" si="10"/>
        <v>-212748.76800000001</v>
      </c>
      <c r="I139" s="92">
        <f t="shared" si="11"/>
        <v>0</v>
      </c>
    </row>
    <row r="140" spans="1:9" x14ac:dyDescent="0.2">
      <c r="A140" s="87" t="s">
        <v>122</v>
      </c>
      <c r="B140" s="87" t="s">
        <v>275</v>
      </c>
      <c r="C140" s="120" t="s">
        <v>125</v>
      </c>
      <c r="D140" s="95" t="s">
        <v>175</v>
      </c>
      <c r="E140" s="92">
        <f>E137+E138+E139</f>
        <v>484112.21000000008</v>
      </c>
      <c r="F140" s="96">
        <f>F137+F138-F139</f>
        <v>-46423.850000000006</v>
      </c>
      <c r="G140" s="96">
        <v>226792</v>
      </c>
      <c r="H140" s="92">
        <f t="shared" si="10"/>
        <v>273215.84999999998</v>
      </c>
      <c r="I140" s="92">
        <f t="shared" si="11"/>
        <v>-488.52475613289289</v>
      </c>
    </row>
    <row r="141" spans="1:9" s="107" customFormat="1" x14ac:dyDescent="0.2">
      <c r="A141" s="87" t="s">
        <v>124</v>
      </c>
      <c r="B141" s="87" t="s">
        <v>276</v>
      </c>
      <c r="C141" s="120" t="s">
        <v>127</v>
      </c>
      <c r="D141" s="121" t="s">
        <v>277</v>
      </c>
      <c r="E141" s="90">
        <v>587665</v>
      </c>
      <c r="F141" s="90">
        <v>493341</v>
      </c>
      <c r="G141" s="90">
        <v>602774</v>
      </c>
      <c r="H141" s="92">
        <f t="shared" si="10"/>
        <v>109433</v>
      </c>
      <c r="I141" s="92">
        <f t="shared" si="11"/>
        <v>122.18202014428155</v>
      </c>
    </row>
    <row r="142" spans="1:9" s="107" customFormat="1" x14ac:dyDescent="0.2">
      <c r="A142" s="87" t="s">
        <v>126</v>
      </c>
      <c r="B142" s="87"/>
      <c r="C142" s="120" t="s">
        <v>278</v>
      </c>
      <c r="D142" s="89" t="s">
        <v>136</v>
      </c>
      <c r="E142" s="105">
        <f>E140/E141</f>
        <v>0.82378942084350792</v>
      </c>
      <c r="F142" s="105">
        <v>0.20899999999999999</v>
      </c>
      <c r="G142" s="105">
        <f>G140/G141</f>
        <v>0.37624715067338671</v>
      </c>
      <c r="H142" s="92">
        <f t="shared" si="10"/>
        <v>0.16724715067338672</v>
      </c>
      <c r="I142" s="92">
        <f t="shared" si="11"/>
        <v>180.02256013080705</v>
      </c>
    </row>
    <row r="143" spans="1:9" s="107" customFormat="1" x14ac:dyDescent="0.2">
      <c r="A143" s="87" t="s">
        <v>132</v>
      </c>
      <c r="B143" s="311"/>
      <c r="C143" s="323" t="s">
        <v>279</v>
      </c>
      <c r="D143" s="121" t="s">
        <v>19</v>
      </c>
      <c r="E143" s="105">
        <v>25.97</v>
      </c>
      <c r="F143" s="105">
        <v>16.48</v>
      </c>
      <c r="G143" s="105">
        <v>21.6</v>
      </c>
      <c r="H143" s="92">
        <f t="shared" si="10"/>
        <v>5.120000000000001</v>
      </c>
      <c r="I143" s="92">
        <f t="shared" si="11"/>
        <v>131.06796116504856</v>
      </c>
    </row>
    <row r="144" spans="1:9" x14ac:dyDescent="0.2">
      <c r="A144" s="122"/>
      <c r="B144" s="312"/>
      <c r="C144" s="324"/>
      <c r="D144" s="116" t="s">
        <v>277</v>
      </c>
      <c r="E144" s="92">
        <v>152628.42000000001</v>
      </c>
      <c r="F144" s="92">
        <v>75308</v>
      </c>
      <c r="G144" s="92">
        <v>165940</v>
      </c>
      <c r="H144" s="92">
        <f t="shared" si="10"/>
        <v>90632</v>
      </c>
      <c r="I144" s="92">
        <f t="shared" si="11"/>
        <v>220.34843575715729</v>
      </c>
    </row>
    <row r="145" spans="1:9" x14ac:dyDescent="0.2">
      <c r="A145" s="122"/>
      <c r="B145" s="123"/>
      <c r="C145" s="123"/>
      <c r="D145" s="95"/>
      <c r="E145" s="92"/>
      <c r="F145" s="96"/>
      <c r="G145" s="96"/>
      <c r="H145" s="92">
        <f t="shared" si="10"/>
        <v>0</v>
      </c>
      <c r="I145" s="92"/>
    </row>
    <row r="146" spans="1:9" ht="25.5" x14ac:dyDescent="0.2">
      <c r="A146" s="122"/>
      <c r="B146" s="123"/>
      <c r="C146" s="88" t="s">
        <v>280</v>
      </c>
      <c r="D146" s="95"/>
      <c r="E146" s="124">
        <f>E148+E149</f>
        <v>105</v>
      </c>
      <c r="F146" s="124">
        <f>F148+F149</f>
        <v>100</v>
      </c>
      <c r="G146" s="124">
        <f>G148+G149</f>
        <v>100</v>
      </c>
      <c r="H146" s="92">
        <f t="shared" si="10"/>
        <v>0</v>
      </c>
      <c r="I146" s="92">
        <f t="shared" si="11"/>
        <v>100</v>
      </c>
    </row>
    <row r="147" spans="1:9" x14ac:dyDescent="0.2">
      <c r="A147" s="122"/>
      <c r="B147" s="123"/>
      <c r="C147" s="123" t="s">
        <v>281</v>
      </c>
      <c r="D147" s="95"/>
      <c r="E147" s="124"/>
      <c r="F147" s="124"/>
      <c r="G147" s="124"/>
      <c r="H147" s="92">
        <f t="shared" si="10"/>
        <v>0</v>
      </c>
      <c r="I147" s="92"/>
    </row>
    <row r="148" spans="1:9" x14ac:dyDescent="0.2">
      <c r="A148" s="125"/>
      <c r="B148" s="98"/>
      <c r="C148" s="98" t="s">
        <v>282</v>
      </c>
      <c r="D148" s="95" t="s">
        <v>283</v>
      </c>
      <c r="E148" s="124">
        <v>92</v>
      </c>
      <c r="F148" s="124">
        <v>85</v>
      </c>
      <c r="G148" s="124">
        <v>85</v>
      </c>
      <c r="H148" s="92">
        <f t="shared" si="10"/>
        <v>0</v>
      </c>
      <c r="I148" s="92">
        <f t="shared" si="11"/>
        <v>100</v>
      </c>
    </row>
    <row r="149" spans="1:9" x14ac:dyDescent="0.2">
      <c r="A149" s="125"/>
      <c r="B149" s="98"/>
      <c r="C149" s="98" t="s">
        <v>284</v>
      </c>
      <c r="D149" s="95" t="s">
        <v>283</v>
      </c>
      <c r="E149" s="124">
        <v>13</v>
      </c>
      <c r="F149" s="124">
        <v>15</v>
      </c>
      <c r="G149" s="124">
        <v>15</v>
      </c>
      <c r="H149" s="92">
        <f t="shared" si="10"/>
        <v>0</v>
      </c>
      <c r="I149" s="92">
        <f t="shared" si="11"/>
        <v>100</v>
      </c>
    </row>
    <row r="152" spans="1:9" ht="33" customHeight="1" x14ac:dyDescent="0.2">
      <c r="C152" s="126" t="s">
        <v>148</v>
      </c>
      <c r="D152" s="126"/>
      <c r="E152" s="325" t="s">
        <v>149</v>
      </c>
      <c r="F152" s="325"/>
      <c r="G152" s="325"/>
      <c r="H152" s="325"/>
    </row>
    <row r="153" spans="1:9" x14ac:dyDescent="0.2">
      <c r="C153" s="69" t="s">
        <v>150</v>
      </c>
      <c r="D153" s="69"/>
      <c r="E153" s="320" t="s">
        <v>151</v>
      </c>
      <c r="F153" s="320"/>
      <c r="G153" s="320"/>
      <c r="H153" s="320"/>
    </row>
    <row r="154" spans="1:9" x14ac:dyDescent="0.2">
      <c r="C154" s="69" t="s">
        <v>152</v>
      </c>
      <c r="D154" s="69"/>
      <c r="E154" s="320" t="s">
        <v>153</v>
      </c>
      <c r="F154" s="320"/>
      <c r="G154" s="320"/>
      <c r="H154" s="320"/>
    </row>
    <row r="155" spans="1:9" x14ac:dyDescent="0.2">
      <c r="C155" s="69" t="s">
        <v>154</v>
      </c>
      <c r="D155" s="69"/>
      <c r="E155" s="319" t="s">
        <v>155</v>
      </c>
      <c r="F155" s="319"/>
      <c r="G155" s="319"/>
      <c r="H155" s="319"/>
    </row>
    <row r="156" spans="1:9" x14ac:dyDescent="0.2">
      <c r="C156" s="69" t="s">
        <v>156</v>
      </c>
      <c r="D156" s="69"/>
      <c r="E156" s="320" t="s">
        <v>285</v>
      </c>
      <c r="F156" s="320"/>
      <c r="G156" s="320"/>
      <c r="H156" s="320"/>
    </row>
    <row r="157" spans="1:9" x14ac:dyDescent="0.2">
      <c r="C157" s="69"/>
      <c r="D157" s="69"/>
      <c r="E157" s="127"/>
      <c r="F157" s="127"/>
      <c r="G157" s="127"/>
      <c r="H157" s="127"/>
    </row>
    <row r="158" spans="1:9" x14ac:dyDescent="0.2">
      <c r="C158" s="69" t="s">
        <v>286</v>
      </c>
      <c r="D158" s="69"/>
      <c r="E158" s="69" t="s">
        <v>159</v>
      </c>
      <c r="F158" s="69"/>
      <c r="G158" s="128"/>
      <c r="H158" s="64"/>
    </row>
    <row r="159" spans="1:9" x14ac:dyDescent="0.2">
      <c r="C159" s="69" t="s">
        <v>160</v>
      </c>
      <c r="D159" s="69"/>
      <c r="E159" s="129"/>
      <c r="F159" s="64"/>
      <c r="G159" s="129"/>
      <c r="H159" s="130"/>
    </row>
    <row r="160" spans="1:9" x14ac:dyDescent="0.2">
      <c r="C160" s="69"/>
      <c r="D160" s="69"/>
      <c r="E160" s="69"/>
      <c r="F160" s="69"/>
      <c r="G160" s="128"/>
      <c r="H160" s="131"/>
    </row>
    <row r="161" spans="3:8" x14ac:dyDescent="0.2">
      <c r="C161" s="69" t="s">
        <v>161</v>
      </c>
      <c r="D161" s="69"/>
      <c r="E161" s="69"/>
      <c r="F161" s="69"/>
      <c r="G161" s="128"/>
      <c r="H161" s="132"/>
    </row>
    <row r="163" spans="3:8" x14ac:dyDescent="0.2">
      <c r="C163" s="70" t="s">
        <v>287</v>
      </c>
      <c r="E163" s="134" t="s">
        <v>288</v>
      </c>
    </row>
  </sheetData>
  <mergeCells count="16">
    <mergeCell ref="E155:H155"/>
    <mergeCell ref="E156:H156"/>
    <mergeCell ref="H16:I16"/>
    <mergeCell ref="B143:B144"/>
    <mergeCell ref="C143:C144"/>
    <mergeCell ref="E152:H152"/>
    <mergeCell ref="E153:H153"/>
    <mergeCell ref="E154:H154"/>
    <mergeCell ref="B13:G13"/>
    <mergeCell ref="B14:G14"/>
    <mergeCell ref="B16:B17"/>
    <mergeCell ref="C16:C17"/>
    <mergeCell ref="D16:D17"/>
    <mergeCell ref="E16:E17"/>
    <mergeCell ref="F16:F17"/>
    <mergeCell ref="G16:G17"/>
  </mergeCells>
  <hyperlinks>
    <hyperlink ref="I2" r:id="rId1" display="jl:1039135.100 "/>
    <hyperlink ref="E155" r:id="rId2"/>
  </hyperlinks>
  <pageMargins left="0.7" right="0.7" top="0.75" bottom="0.75" header="0.3" footer="0.3"/>
  <pageSetup paperSize="9" scale="76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view="pageBreakPreview" zoomScale="80" zoomScaleNormal="80" zoomScaleSheetLayoutView="80" workbookViewId="0">
      <selection activeCell="D5" sqref="D5"/>
    </sheetView>
  </sheetViews>
  <sheetFormatPr defaultRowHeight="15.75" x14ac:dyDescent="0.25"/>
  <cols>
    <col min="1" max="1" width="7.140625" style="1" customWidth="1"/>
    <col min="2" max="2" width="39.5703125" style="1" customWidth="1"/>
    <col min="3" max="3" width="14.28515625" style="1" customWidth="1"/>
    <col min="4" max="4" width="16.42578125" style="1" customWidth="1"/>
    <col min="5" max="5" width="15.42578125" style="1" customWidth="1"/>
    <col min="6" max="6" width="13.28515625" style="1" customWidth="1"/>
    <col min="7" max="7" width="14.28515625" style="4" customWidth="1"/>
    <col min="8" max="8" width="9.140625" style="1"/>
    <col min="9" max="9" width="22.140625" style="1" customWidth="1"/>
    <col min="10" max="10" width="23" style="1" customWidth="1"/>
    <col min="11" max="16384" width="9.140625" style="1"/>
  </cols>
  <sheetData>
    <row r="1" spans="1:7" x14ac:dyDescent="0.25">
      <c r="A1" s="195"/>
      <c r="B1" s="195"/>
      <c r="C1" s="195"/>
      <c r="G1" s="2" t="s">
        <v>0</v>
      </c>
    </row>
    <row r="2" spans="1:7" x14ac:dyDescent="0.25">
      <c r="A2" s="195"/>
      <c r="B2" s="195"/>
      <c r="C2" s="195"/>
      <c r="G2" s="3" t="s">
        <v>1</v>
      </c>
    </row>
    <row r="3" spans="1:7" x14ac:dyDescent="0.25">
      <c r="A3" s="195"/>
      <c r="B3" s="195"/>
      <c r="C3" s="195"/>
      <c r="G3" s="3" t="s">
        <v>2</v>
      </c>
    </row>
    <row r="4" spans="1:7" x14ac:dyDescent="0.25">
      <c r="A4" s="195"/>
      <c r="B4" s="195"/>
      <c r="C4" s="195"/>
      <c r="G4" s="2" t="s">
        <v>3</v>
      </c>
    </row>
    <row r="5" spans="1:7" x14ac:dyDescent="0.25">
      <c r="A5" s="195"/>
      <c r="B5" s="195"/>
      <c r="C5" s="195"/>
      <c r="G5" s="2" t="s">
        <v>4</v>
      </c>
    </row>
    <row r="6" spans="1:7" x14ac:dyDescent="0.25">
      <c r="A6" s="195"/>
      <c r="B6" s="195"/>
      <c r="C6" s="195"/>
      <c r="G6" s="2" t="s">
        <v>5</v>
      </c>
    </row>
    <row r="7" spans="1:7" x14ac:dyDescent="0.25">
      <c r="A7" s="195"/>
      <c r="B7" s="195"/>
      <c r="C7" s="195"/>
      <c r="D7" s="195"/>
      <c r="E7" s="195"/>
      <c r="F7" s="195"/>
    </row>
    <row r="8" spans="1:7" x14ac:dyDescent="0.25">
      <c r="A8" s="196" t="s">
        <v>6</v>
      </c>
      <c r="B8" s="196"/>
      <c r="C8" s="196"/>
      <c r="D8" s="196"/>
      <c r="E8" s="196"/>
      <c r="F8" s="196"/>
      <c r="G8" s="196"/>
    </row>
    <row r="9" spans="1:7" x14ac:dyDescent="0.25">
      <c r="A9" s="196" t="s">
        <v>7</v>
      </c>
      <c r="B9" s="196"/>
      <c r="C9" s="196"/>
      <c r="D9" s="196"/>
      <c r="E9" s="196"/>
      <c r="F9" s="196"/>
      <c r="G9" s="196"/>
    </row>
    <row r="10" spans="1:7" x14ac:dyDescent="0.25">
      <c r="A10" s="196" t="s">
        <v>494</v>
      </c>
      <c r="B10" s="196"/>
      <c r="C10" s="196"/>
      <c r="D10" s="196"/>
      <c r="E10" s="196"/>
      <c r="F10" s="196"/>
      <c r="G10" s="196"/>
    </row>
    <row r="11" spans="1:7" x14ac:dyDescent="0.25">
      <c r="A11" s="197" t="s">
        <v>8</v>
      </c>
      <c r="B11" s="197"/>
      <c r="C11" s="197"/>
      <c r="D11" s="196"/>
      <c r="E11" s="196"/>
      <c r="F11" s="196"/>
      <c r="G11" s="196"/>
    </row>
    <row r="12" spans="1:7" x14ac:dyDescent="0.25">
      <c r="A12" s="196" t="s">
        <v>495</v>
      </c>
      <c r="B12" s="196"/>
      <c r="C12" s="196"/>
      <c r="D12" s="196"/>
      <c r="E12" s="196"/>
      <c r="F12" s="196"/>
      <c r="G12" s="196"/>
    </row>
    <row r="13" spans="1:7" x14ac:dyDescent="0.25">
      <c r="A13" s="326" t="s">
        <v>10</v>
      </c>
      <c r="B13" s="326"/>
      <c r="C13" s="326"/>
      <c r="D13" s="326"/>
      <c r="E13" s="326"/>
      <c r="F13" s="326"/>
    </row>
    <row r="14" spans="1:7" ht="36" customHeight="1" x14ac:dyDescent="0.25">
      <c r="A14" s="327" t="s">
        <v>11</v>
      </c>
      <c r="B14" s="327"/>
      <c r="C14" s="327"/>
      <c r="D14" s="327"/>
      <c r="E14" s="327"/>
      <c r="F14" s="327"/>
    </row>
    <row r="15" spans="1:7" x14ac:dyDescent="0.25">
      <c r="A15" s="195"/>
      <c r="B15" s="195"/>
      <c r="C15" s="195"/>
      <c r="D15" s="195"/>
      <c r="E15" s="195"/>
      <c r="F15" s="195"/>
    </row>
    <row r="16" spans="1:7" s="5" customFormat="1" ht="40.5" customHeight="1" x14ac:dyDescent="0.25">
      <c r="A16" s="328" t="s">
        <v>12</v>
      </c>
      <c r="B16" s="328" t="s">
        <v>13</v>
      </c>
      <c r="C16" s="328" t="s">
        <v>14</v>
      </c>
      <c r="D16" s="328" t="s">
        <v>15</v>
      </c>
      <c r="E16" s="328" t="s">
        <v>16</v>
      </c>
      <c r="F16" s="331" t="s">
        <v>17</v>
      </c>
      <c r="G16" s="332"/>
    </row>
    <row r="17" spans="1:15" s="5" customFormat="1" ht="104.25" customHeight="1" x14ac:dyDescent="0.25">
      <c r="A17" s="329"/>
      <c r="B17" s="329"/>
      <c r="C17" s="330"/>
      <c r="D17" s="329"/>
      <c r="E17" s="329"/>
      <c r="F17" s="6" t="s">
        <v>18</v>
      </c>
      <c r="G17" s="7" t="s">
        <v>19</v>
      </c>
    </row>
    <row r="18" spans="1:15" s="10" customFormat="1" x14ac:dyDescent="0.25">
      <c r="A18" s="8">
        <v>1</v>
      </c>
      <c r="B18" s="8">
        <v>2</v>
      </c>
      <c r="C18" s="9"/>
      <c r="D18" s="8">
        <v>3</v>
      </c>
      <c r="E18" s="8">
        <v>4</v>
      </c>
      <c r="F18" s="8">
        <v>5</v>
      </c>
      <c r="G18" s="8">
        <v>6</v>
      </c>
    </row>
    <row r="19" spans="1:15" ht="48.75" customHeight="1" x14ac:dyDescent="0.25">
      <c r="A19" s="11" t="s">
        <v>20</v>
      </c>
      <c r="B19" s="12" t="s">
        <v>21</v>
      </c>
      <c r="C19" s="11" t="s">
        <v>22</v>
      </c>
      <c r="D19" s="13">
        <f>D20+D28+D33+D34+D42+D37</f>
        <v>210610.58000000005</v>
      </c>
      <c r="E19" s="14">
        <f>E20+E28+E33+E34+E42+E37</f>
        <v>99006.400500000003</v>
      </c>
      <c r="F19" s="14">
        <f t="shared" ref="F19:F20" si="0">E19-D19</f>
        <v>-111604.17950000004</v>
      </c>
      <c r="G19" s="15">
        <f t="shared" ref="G19:G20" si="1">E19/D19%</f>
        <v>47.009224560323602</v>
      </c>
    </row>
    <row r="20" spans="1:15" ht="37.5" customHeight="1" x14ac:dyDescent="0.25">
      <c r="A20" s="16">
        <v>1</v>
      </c>
      <c r="B20" s="12" t="s">
        <v>23</v>
      </c>
      <c r="C20" s="11" t="s">
        <v>22</v>
      </c>
      <c r="D20" s="13">
        <f>SUM(D21:D27)</f>
        <v>14968.32</v>
      </c>
      <c r="E20" s="14">
        <f>SUM(E21:E26)</f>
        <v>11136.728000000001</v>
      </c>
      <c r="F20" s="14">
        <f t="shared" si="0"/>
        <v>-3831.5919999999987</v>
      </c>
      <c r="G20" s="15">
        <f t="shared" si="1"/>
        <v>74.401990336924925</v>
      </c>
    </row>
    <row r="21" spans="1:15" x14ac:dyDescent="0.25">
      <c r="A21" s="17" t="s">
        <v>24</v>
      </c>
      <c r="B21" s="18" t="s">
        <v>25</v>
      </c>
      <c r="C21" s="17" t="s">
        <v>22</v>
      </c>
      <c r="D21" s="19">
        <v>1269.83</v>
      </c>
      <c r="E21" s="20">
        <v>141.96</v>
      </c>
      <c r="F21" s="20">
        <f>E21-D21</f>
        <v>-1127.8699999999999</v>
      </c>
      <c r="G21" s="21">
        <f>E21/D21%</f>
        <v>11.179449217611808</v>
      </c>
    </row>
    <row r="22" spans="1:15" x14ac:dyDescent="0.25">
      <c r="A22" s="17" t="s">
        <v>26</v>
      </c>
      <c r="B22" s="18" t="s">
        <v>27</v>
      </c>
      <c r="C22" s="17" t="s">
        <v>22</v>
      </c>
      <c r="D22" s="22">
        <v>2828.89</v>
      </c>
      <c r="E22" s="20">
        <f>2364.552+294.476+94.932</f>
        <v>2753.96</v>
      </c>
      <c r="F22" s="20">
        <f t="shared" ref="F22:F85" si="2">E22-D22</f>
        <v>-74.929999999999836</v>
      </c>
      <c r="G22" s="21">
        <f t="shared" ref="G22:G82" si="3">E22/D22%</f>
        <v>97.351257913881426</v>
      </c>
    </row>
    <row r="23" spans="1:15" x14ac:dyDescent="0.25">
      <c r="A23" s="17" t="s">
        <v>28</v>
      </c>
      <c r="B23" s="18" t="s">
        <v>29</v>
      </c>
      <c r="C23" s="17" t="s">
        <v>22</v>
      </c>
      <c r="D23" s="22">
        <v>431.93</v>
      </c>
      <c r="E23" s="38">
        <v>419.81400000000002</v>
      </c>
      <c r="F23" s="20">
        <f t="shared" si="2"/>
        <v>-12.115999999999985</v>
      </c>
      <c r="G23" s="21">
        <f t="shared" si="3"/>
        <v>97.194915842844907</v>
      </c>
      <c r="O23" s="1" t="s">
        <v>30</v>
      </c>
    </row>
    <row r="24" spans="1:15" x14ac:dyDescent="0.25">
      <c r="A24" s="17" t="s">
        <v>31</v>
      </c>
      <c r="B24" s="18" t="s">
        <v>32</v>
      </c>
      <c r="C24" s="17" t="s">
        <v>22</v>
      </c>
      <c r="D24" s="19">
        <v>8571.6299999999992</v>
      </c>
      <c r="E24" s="20">
        <v>7365.857</v>
      </c>
      <c r="F24" s="20">
        <f t="shared" si="2"/>
        <v>-1205.7729999999992</v>
      </c>
      <c r="G24" s="21">
        <f t="shared" si="3"/>
        <v>85.932978908328991</v>
      </c>
    </row>
    <row r="25" spans="1:15" x14ac:dyDescent="0.25">
      <c r="A25" s="17" t="s">
        <v>33</v>
      </c>
      <c r="B25" s="18" t="s">
        <v>34</v>
      </c>
      <c r="C25" s="17" t="s">
        <v>22</v>
      </c>
      <c r="D25" s="22">
        <v>881.4</v>
      </c>
      <c r="E25" s="38">
        <v>271.58999999999997</v>
      </c>
      <c r="F25" s="20">
        <f t="shared" si="2"/>
        <v>-609.80999999999995</v>
      </c>
      <c r="G25" s="21">
        <f t="shared" si="3"/>
        <v>30.813478556841385</v>
      </c>
    </row>
    <row r="26" spans="1:15" ht="31.5" x14ac:dyDescent="0.25">
      <c r="A26" s="17" t="s">
        <v>35</v>
      </c>
      <c r="B26" s="18" t="s">
        <v>36</v>
      </c>
      <c r="C26" s="17" t="s">
        <v>22</v>
      </c>
      <c r="D26" s="19">
        <v>818.37</v>
      </c>
      <c r="E26" s="20">
        <v>183.547</v>
      </c>
      <c r="F26" s="20">
        <f t="shared" si="2"/>
        <v>-634.82299999999998</v>
      </c>
      <c r="G26" s="21">
        <f t="shared" si="3"/>
        <v>22.428363698571552</v>
      </c>
    </row>
    <row r="27" spans="1:15" x14ac:dyDescent="0.25">
      <c r="A27" s="17" t="s">
        <v>37</v>
      </c>
      <c r="B27" s="18" t="s">
        <v>38</v>
      </c>
      <c r="C27" s="17" t="s">
        <v>22</v>
      </c>
      <c r="D27" s="19">
        <v>166.27</v>
      </c>
      <c r="E27" s="20"/>
      <c r="F27" s="20">
        <f t="shared" si="2"/>
        <v>-166.27</v>
      </c>
      <c r="G27" s="21">
        <f t="shared" si="3"/>
        <v>0</v>
      </c>
    </row>
    <row r="28" spans="1:15" ht="31.5" x14ac:dyDescent="0.25">
      <c r="A28" s="16">
        <v>2</v>
      </c>
      <c r="B28" s="12" t="s">
        <v>39</v>
      </c>
      <c r="C28" s="11" t="s">
        <v>22</v>
      </c>
      <c r="D28" s="13">
        <f>SUM(D29:D32)</f>
        <v>94204.19</v>
      </c>
      <c r="E28" s="14">
        <f>SUM(E29:E32)</f>
        <v>46759.916499999999</v>
      </c>
      <c r="F28" s="14">
        <f t="shared" si="2"/>
        <v>-47444.273500000003</v>
      </c>
      <c r="G28" s="15">
        <f t="shared" si="3"/>
        <v>49.636769341151386</v>
      </c>
    </row>
    <row r="29" spans="1:15" ht="31.5" x14ac:dyDescent="0.25">
      <c r="A29" s="17" t="s">
        <v>40</v>
      </c>
      <c r="B29" s="18" t="s">
        <v>41</v>
      </c>
      <c r="C29" s="11" t="s">
        <v>22</v>
      </c>
      <c r="D29" s="19">
        <v>87403.53</v>
      </c>
      <c r="E29" s="20">
        <f>(34618.562/8)*10</f>
        <v>43273.202499999999</v>
      </c>
      <c r="F29" s="20">
        <f t="shared" si="2"/>
        <v>-44130.327499999999</v>
      </c>
      <c r="G29" s="21">
        <f t="shared" si="3"/>
        <v>49.509673693957211</v>
      </c>
    </row>
    <row r="30" spans="1:15" x14ac:dyDescent="0.25">
      <c r="A30" s="17" t="s">
        <v>42</v>
      </c>
      <c r="B30" s="18" t="s">
        <v>43</v>
      </c>
      <c r="C30" s="17" t="s">
        <v>22</v>
      </c>
      <c r="D30" s="19">
        <v>3709.45</v>
      </c>
      <c r="E30" s="38">
        <v>2027.9380000000001</v>
      </c>
      <c r="F30" s="20">
        <f t="shared" si="2"/>
        <v>-1681.5119999999997</v>
      </c>
      <c r="G30" s="21">
        <f t="shared" si="3"/>
        <v>54.669506261036013</v>
      </c>
    </row>
    <row r="31" spans="1:15" x14ac:dyDescent="0.25">
      <c r="A31" s="17" t="s">
        <v>44</v>
      </c>
      <c r="B31" s="18" t="s">
        <v>45</v>
      </c>
      <c r="C31" s="17" t="s">
        <v>22</v>
      </c>
      <c r="D31" s="19">
        <v>3091.21</v>
      </c>
      <c r="E31" s="38">
        <v>998.16499999999996</v>
      </c>
      <c r="F31" s="20">
        <f t="shared" si="2"/>
        <v>-2093.0450000000001</v>
      </c>
      <c r="G31" s="21">
        <f t="shared" si="3"/>
        <v>32.290429961083198</v>
      </c>
    </row>
    <row r="32" spans="1:15" x14ac:dyDescent="0.25">
      <c r="A32" s="17" t="s">
        <v>46</v>
      </c>
      <c r="B32" s="18" t="s">
        <v>47</v>
      </c>
      <c r="C32" s="17" t="s">
        <v>22</v>
      </c>
      <c r="D32" s="19"/>
      <c r="E32" s="38">
        <v>460.61099999999999</v>
      </c>
      <c r="F32" s="20">
        <f t="shared" si="2"/>
        <v>460.61099999999999</v>
      </c>
      <c r="G32" s="21"/>
    </row>
    <row r="33" spans="1:7" x14ac:dyDescent="0.25">
      <c r="A33" s="16">
        <v>3</v>
      </c>
      <c r="B33" s="12" t="s">
        <v>48</v>
      </c>
      <c r="C33" s="17" t="s">
        <v>22</v>
      </c>
      <c r="D33" s="13">
        <v>82984.2</v>
      </c>
      <c r="E33" s="14">
        <v>36581.752</v>
      </c>
      <c r="F33" s="14">
        <f t="shared" si="2"/>
        <v>-46402.447999999997</v>
      </c>
      <c r="G33" s="15">
        <f t="shared" si="3"/>
        <v>44.082791663955305</v>
      </c>
    </row>
    <row r="34" spans="1:7" x14ac:dyDescent="0.25">
      <c r="A34" s="16">
        <v>4</v>
      </c>
      <c r="B34" s="12" t="s">
        <v>49</v>
      </c>
      <c r="C34" s="17" t="s">
        <v>22</v>
      </c>
      <c r="D34" s="13">
        <f>SUM(D35:D36)</f>
        <v>8175.6</v>
      </c>
      <c r="E34" s="14">
        <f>SUM(E36)</f>
        <v>0</v>
      </c>
      <c r="F34" s="14">
        <f t="shared" si="2"/>
        <v>-8175.6</v>
      </c>
      <c r="G34" s="15">
        <f t="shared" si="3"/>
        <v>0</v>
      </c>
    </row>
    <row r="35" spans="1:7" ht="47.25" x14ac:dyDescent="0.25">
      <c r="A35" s="23">
        <v>4.0999999999999996</v>
      </c>
      <c r="B35" s="18" t="s">
        <v>50</v>
      </c>
      <c r="C35" s="17" t="s">
        <v>22</v>
      </c>
      <c r="D35" s="19">
        <v>7512.55</v>
      </c>
      <c r="E35" s="198"/>
      <c r="F35" s="20">
        <f t="shared" si="2"/>
        <v>-7512.55</v>
      </c>
      <c r="G35" s="21">
        <f t="shared" si="3"/>
        <v>0</v>
      </c>
    </row>
    <row r="36" spans="1:7" x14ac:dyDescent="0.25">
      <c r="A36" s="23">
        <v>4.2</v>
      </c>
      <c r="B36" s="18" t="s">
        <v>51</v>
      </c>
      <c r="C36" s="17" t="s">
        <v>22</v>
      </c>
      <c r="D36" s="20">
        <v>663.05</v>
      </c>
      <c r="E36" s="199"/>
      <c r="F36" s="20">
        <f t="shared" si="2"/>
        <v>-663.05</v>
      </c>
      <c r="G36" s="21">
        <f t="shared" si="3"/>
        <v>0</v>
      </c>
    </row>
    <row r="37" spans="1:7" ht="31.5" x14ac:dyDescent="0.25">
      <c r="A37" s="16">
        <v>5</v>
      </c>
      <c r="B37" s="12" t="s">
        <v>52</v>
      </c>
      <c r="C37" s="17" t="s">
        <v>22</v>
      </c>
      <c r="D37" s="13">
        <f>SUM(D38:D41)</f>
        <v>3094.07</v>
      </c>
      <c r="E37" s="14">
        <f>SUM(E38:E41)</f>
        <v>265</v>
      </c>
      <c r="F37" s="14">
        <f t="shared" si="2"/>
        <v>-2829.07</v>
      </c>
      <c r="G37" s="15">
        <f t="shared" si="3"/>
        <v>8.5647706742252101</v>
      </c>
    </row>
    <row r="38" spans="1:7" ht="31.5" x14ac:dyDescent="0.25">
      <c r="A38" s="23">
        <v>5.0999999999999996</v>
      </c>
      <c r="B38" s="18" t="s">
        <v>53</v>
      </c>
      <c r="C38" s="17" t="s">
        <v>22</v>
      </c>
      <c r="D38" s="19">
        <v>589</v>
      </c>
      <c r="E38" s="20">
        <v>265</v>
      </c>
      <c r="F38" s="20">
        <f t="shared" si="2"/>
        <v>-324</v>
      </c>
      <c r="G38" s="21">
        <f t="shared" si="3"/>
        <v>44.991511035653652</v>
      </c>
    </row>
    <row r="39" spans="1:7" x14ac:dyDescent="0.25">
      <c r="A39" s="23">
        <v>5.2</v>
      </c>
      <c r="B39" s="18" t="s">
        <v>54</v>
      </c>
      <c r="C39" s="17" t="s">
        <v>22</v>
      </c>
      <c r="D39" s="22"/>
      <c r="E39" s="200"/>
      <c r="F39" s="20"/>
      <c r="G39" s="21"/>
    </row>
    <row r="40" spans="1:7" x14ac:dyDescent="0.25">
      <c r="A40" s="23">
        <v>5.3</v>
      </c>
      <c r="B40" s="18" t="s">
        <v>55</v>
      </c>
      <c r="C40" s="17" t="s">
        <v>22</v>
      </c>
      <c r="D40" s="19">
        <v>770.19</v>
      </c>
      <c r="E40" s="200"/>
      <c r="F40" s="20">
        <f t="shared" si="2"/>
        <v>-770.19</v>
      </c>
      <c r="G40" s="21">
        <f t="shared" si="3"/>
        <v>0</v>
      </c>
    </row>
    <row r="41" spans="1:7" x14ac:dyDescent="0.25">
      <c r="A41" s="23">
        <v>5.4</v>
      </c>
      <c r="B41" s="18" t="s">
        <v>56</v>
      </c>
      <c r="C41" s="17" t="s">
        <v>22</v>
      </c>
      <c r="D41" s="19">
        <v>1734.88</v>
      </c>
      <c r="E41" s="199"/>
      <c r="F41" s="20">
        <f t="shared" si="2"/>
        <v>-1734.88</v>
      </c>
      <c r="G41" s="21">
        <f t="shared" si="3"/>
        <v>0</v>
      </c>
    </row>
    <row r="42" spans="1:7" s="24" customFormat="1" x14ac:dyDescent="0.25">
      <c r="A42" s="16">
        <v>6</v>
      </c>
      <c r="B42" s="12" t="s">
        <v>57</v>
      </c>
      <c r="C42" s="17" t="s">
        <v>22</v>
      </c>
      <c r="D42" s="13">
        <f>SUM(D43:D50)</f>
        <v>7184.1999999999989</v>
      </c>
      <c r="E42" s="14">
        <f>SUM(E43:E50)</f>
        <v>4263.0039999999999</v>
      </c>
      <c r="F42" s="14">
        <f t="shared" si="2"/>
        <v>-2921.195999999999</v>
      </c>
      <c r="G42" s="15">
        <f t="shared" si="3"/>
        <v>59.338604159126987</v>
      </c>
    </row>
    <row r="43" spans="1:7" x14ac:dyDescent="0.25">
      <c r="A43" s="23">
        <v>6.1</v>
      </c>
      <c r="B43" s="18" t="s">
        <v>58</v>
      </c>
      <c r="C43" s="17" t="s">
        <v>22</v>
      </c>
      <c r="D43" s="22"/>
      <c r="E43" s="200"/>
      <c r="F43" s="20">
        <f t="shared" si="2"/>
        <v>0</v>
      </c>
      <c r="G43" s="21"/>
    </row>
    <row r="44" spans="1:7" ht="19.5" customHeight="1" x14ac:dyDescent="0.25">
      <c r="A44" s="23">
        <v>6.2</v>
      </c>
      <c r="B44" s="18" t="s">
        <v>59</v>
      </c>
      <c r="C44" s="17" t="s">
        <v>22</v>
      </c>
      <c r="D44" s="22">
        <v>1326.09</v>
      </c>
      <c r="E44" s="200"/>
      <c r="F44" s="20">
        <f t="shared" si="2"/>
        <v>-1326.09</v>
      </c>
      <c r="G44" s="21">
        <f t="shared" si="3"/>
        <v>0</v>
      </c>
    </row>
    <row r="45" spans="1:7" x14ac:dyDescent="0.25">
      <c r="A45" s="23">
        <v>6.3</v>
      </c>
      <c r="B45" s="18" t="s">
        <v>60</v>
      </c>
      <c r="C45" s="17" t="s">
        <v>22</v>
      </c>
      <c r="D45" s="22">
        <v>1345.44</v>
      </c>
      <c r="E45" s="200"/>
      <c r="F45" s="20">
        <f t="shared" si="2"/>
        <v>-1345.44</v>
      </c>
      <c r="G45" s="21">
        <f t="shared" si="3"/>
        <v>0</v>
      </c>
    </row>
    <row r="46" spans="1:7" x14ac:dyDescent="0.25">
      <c r="A46" s="23">
        <v>6.4</v>
      </c>
      <c r="B46" s="18" t="s">
        <v>61</v>
      </c>
      <c r="C46" s="17" t="s">
        <v>22</v>
      </c>
      <c r="D46" s="19">
        <v>127.14</v>
      </c>
      <c r="E46" s="20">
        <f>42+32.308+67.34</f>
        <v>141.648</v>
      </c>
      <c r="F46" s="20">
        <f t="shared" si="2"/>
        <v>14.507999999999996</v>
      </c>
      <c r="G46" s="21">
        <f t="shared" si="3"/>
        <v>111.41104294478527</v>
      </c>
    </row>
    <row r="47" spans="1:7" x14ac:dyDescent="0.25">
      <c r="A47" s="23">
        <v>6.5</v>
      </c>
      <c r="B47" s="18" t="s">
        <v>62</v>
      </c>
      <c r="C47" s="17" t="s">
        <v>22</v>
      </c>
      <c r="D47" s="22">
        <v>430.53</v>
      </c>
      <c r="E47" s="200"/>
      <c r="F47" s="20">
        <f t="shared" si="2"/>
        <v>-430.53</v>
      </c>
      <c r="G47" s="21">
        <f t="shared" si="3"/>
        <v>0</v>
      </c>
    </row>
    <row r="48" spans="1:7" x14ac:dyDescent="0.25">
      <c r="A48" s="23">
        <v>6.6</v>
      </c>
      <c r="B48" s="18" t="s">
        <v>63</v>
      </c>
      <c r="C48" s="17" t="s">
        <v>22</v>
      </c>
      <c r="D48" s="22">
        <v>1104.0999999999999</v>
      </c>
      <c r="E48" s="200"/>
      <c r="F48" s="20">
        <f t="shared" si="2"/>
        <v>-1104.0999999999999</v>
      </c>
      <c r="G48" s="21">
        <f t="shared" si="3"/>
        <v>0</v>
      </c>
    </row>
    <row r="49" spans="1:7" ht="17.25" customHeight="1" x14ac:dyDescent="0.25">
      <c r="A49" s="23">
        <v>6.7</v>
      </c>
      <c r="B49" s="18" t="s">
        <v>64</v>
      </c>
      <c r="C49" s="17" t="s">
        <v>22</v>
      </c>
      <c r="D49" s="22"/>
      <c r="E49" s="200"/>
      <c r="F49" s="20">
        <f t="shared" si="2"/>
        <v>0</v>
      </c>
      <c r="G49" s="21"/>
    </row>
    <row r="50" spans="1:7" x14ac:dyDescent="0.25">
      <c r="A50" s="23">
        <v>6.8</v>
      </c>
      <c r="B50" s="12" t="s">
        <v>65</v>
      </c>
      <c r="C50" s="17" t="s">
        <v>22</v>
      </c>
      <c r="D50" s="19">
        <v>2850.9</v>
      </c>
      <c r="E50" s="20">
        <f>E52+E54+E53+E51</f>
        <v>4121.3559999999998</v>
      </c>
      <c r="F50" s="20">
        <f t="shared" si="2"/>
        <v>1270.4559999999997</v>
      </c>
      <c r="G50" s="21">
        <f t="shared" si="3"/>
        <v>144.56333087796835</v>
      </c>
    </row>
    <row r="51" spans="1:7" x14ac:dyDescent="0.25">
      <c r="A51" s="23" t="s">
        <v>66</v>
      </c>
      <c r="B51" s="18" t="s">
        <v>67</v>
      </c>
      <c r="C51" s="17" t="s">
        <v>22</v>
      </c>
      <c r="D51" s="19"/>
      <c r="E51" s="20">
        <v>858</v>
      </c>
      <c r="F51" s="20">
        <f t="shared" si="2"/>
        <v>858</v>
      </c>
      <c r="G51" s="21"/>
    </row>
    <row r="52" spans="1:7" x14ac:dyDescent="0.25">
      <c r="A52" s="23" t="s">
        <v>68</v>
      </c>
      <c r="B52" s="18" t="s">
        <v>69</v>
      </c>
      <c r="C52" s="17" t="s">
        <v>22</v>
      </c>
      <c r="D52" s="19"/>
      <c r="E52" s="20">
        <v>102.35599999999999</v>
      </c>
      <c r="F52" s="20">
        <f t="shared" si="2"/>
        <v>102.35599999999999</v>
      </c>
      <c r="G52" s="21"/>
    </row>
    <row r="53" spans="1:7" ht="31.5" x14ac:dyDescent="0.25">
      <c r="A53" s="23" t="s">
        <v>70</v>
      </c>
      <c r="B53" s="18" t="s">
        <v>71</v>
      </c>
      <c r="C53" s="17" t="s">
        <v>22</v>
      </c>
      <c r="D53" s="19"/>
      <c r="E53" s="20">
        <v>25</v>
      </c>
      <c r="F53" s="20">
        <f t="shared" si="2"/>
        <v>25</v>
      </c>
      <c r="G53" s="21"/>
    </row>
    <row r="54" spans="1:7" ht="47.25" x14ac:dyDescent="0.25">
      <c r="A54" s="23" t="s">
        <v>72</v>
      </c>
      <c r="B54" s="18" t="s">
        <v>73</v>
      </c>
      <c r="C54" s="17" t="s">
        <v>22</v>
      </c>
      <c r="D54" s="19"/>
      <c r="E54" s="20">
        <v>3136</v>
      </c>
      <c r="F54" s="20">
        <f t="shared" si="2"/>
        <v>3136</v>
      </c>
      <c r="G54" s="21"/>
    </row>
    <row r="55" spans="1:7" s="24" customFormat="1" ht="31.5" x14ac:dyDescent="0.25">
      <c r="A55" s="11" t="s">
        <v>74</v>
      </c>
      <c r="B55" s="12" t="s">
        <v>75</v>
      </c>
      <c r="C55" s="17" t="s">
        <v>22</v>
      </c>
      <c r="D55" s="13">
        <f>D56+D81</f>
        <v>31258.560000000001</v>
      </c>
      <c r="E55" s="14">
        <f>E56+E81</f>
        <v>41054.431375</v>
      </c>
      <c r="F55" s="20">
        <f t="shared" si="2"/>
        <v>9795.8713749999988</v>
      </c>
      <c r="G55" s="21">
        <f t="shared" si="3"/>
        <v>131.33820423909484</v>
      </c>
    </row>
    <row r="56" spans="1:7" ht="31.5" x14ac:dyDescent="0.25">
      <c r="A56" s="25">
        <v>7</v>
      </c>
      <c r="B56" s="18" t="s">
        <v>76</v>
      </c>
      <c r="C56" s="17" t="s">
        <v>22</v>
      </c>
      <c r="D56" s="19">
        <f t="shared" ref="D56" si="4">SUM(D57:D79)</f>
        <v>30760.710000000003</v>
      </c>
      <c r="E56" s="19">
        <f>SUM(E57:E80)</f>
        <v>38236.852375000002</v>
      </c>
      <c r="F56" s="20">
        <f t="shared" si="2"/>
        <v>7476.1423749999994</v>
      </c>
      <c r="G56" s="21">
        <f t="shared" si="3"/>
        <v>124.30419315744012</v>
      </c>
    </row>
    <row r="57" spans="1:7" ht="31.5" x14ac:dyDescent="0.25">
      <c r="A57" s="23">
        <v>7.1</v>
      </c>
      <c r="B57" s="18" t="s">
        <v>77</v>
      </c>
      <c r="C57" s="17" t="s">
        <v>22</v>
      </c>
      <c r="D57" s="19">
        <v>23203.17</v>
      </c>
      <c r="E57" s="20">
        <f>((30321.879/8)*10)/2</f>
        <v>18951.174375000002</v>
      </c>
      <c r="F57" s="20">
        <f t="shared" si="2"/>
        <v>-4251.9956249999959</v>
      </c>
      <c r="G57" s="21">
        <f t="shared" si="3"/>
        <v>81.674936549618025</v>
      </c>
    </row>
    <row r="58" spans="1:7" x14ac:dyDescent="0.25">
      <c r="A58" s="23">
        <v>7.2</v>
      </c>
      <c r="B58" s="18" t="s">
        <v>43</v>
      </c>
      <c r="C58" s="17" t="s">
        <v>22</v>
      </c>
      <c r="D58" s="19">
        <v>1252.97</v>
      </c>
      <c r="E58" s="38">
        <v>1795.5730000000001</v>
      </c>
      <c r="F58" s="20">
        <f t="shared" si="2"/>
        <v>542.60300000000007</v>
      </c>
      <c r="G58" s="21">
        <f t="shared" si="3"/>
        <v>143.30534649672379</v>
      </c>
    </row>
    <row r="59" spans="1:7" x14ac:dyDescent="0.25">
      <c r="A59" s="23">
        <v>7.3</v>
      </c>
      <c r="B59" s="18" t="s">
        <v>45</v>
      </c>
      <c r="C59" s="17" t="s">
        <v>22</v>
      </c>
      <c r="D59" s="19">
        <v>1044.1400000000001</v>
      </c>
      <c r="E59" s="38">
        <v>833.61099999999999</v>
      </c>
      <c r="F59" s="20">
        <f t="shared" si="2"/>
        <v>-210.52900000000011</v>
      </c>
      <c r="G59" s="21">
        <f t="shared" si="3"/>
        <v>79.837090811576985</v>
      </c>
    </row>
    <row r="60" spans="1:7" x14ac:dyDescent="0.25">
      <c r="A60" s="23">
        <v>7.4</v>
      </c>
      <c r="B60" s="18" t="s">
        <v>47</v>
      </c>
      <c r="C60" s="17" t="s">
        <v>22</v>
      </c>
      <c r="D60" s="19"/>
      <c r="E60" s="38">
        <v>398.18900000000002</v>
      </c>
      <c r="F60" s="20">
        <f t="shared" si="2"/>
        <v>398.18900000000002</v>
      </c>
      <c r="G60" s="21"/>
    </row>
    <row r="61" spans="1:7" x14ac:dyDescent="0.25">
      <c r="A61" s="23">
        <v>7.5</v>
      </c>
      <c r="B61" s="18" t="s">
        <v>78</v>
      </c>
      <c r="C61" s="17" t="s">
        <v>22</v>
      </c>
      <c r="D61" s="19">
        <v>204.24</v>
      </c>
      <c r="E61" s="20">
        <v>653.42399999999998</v>
      </c>
      <c r="F61" s="20">
        <f t="shared" si="2"/>
        <v>449.18399999999997</v>
      </c>
      <c r="G61" s="21">
        <f t="shared" si="3"/>
        <v>319.92949471210335</v>
      </c>
    </row>
    <row r="62" spans="1:7" x14ac:dyDescent="0.25">
      <c r="A62" s="23">
        <v>7.6</v>
      </c>
      <c r="B62" s="18" t="s">
        <v>61</v>
      </c>
      <c r="C62" s="17" t="s">
        <v>22</v>
      </c>
      <c r="D62" s="19"/>
      <c r="E62" s="20">
        <f>2227.44+758.975+1260.22</f>
        <v>4246.6350000000002</v>
      </c>
      <c r="F62" s="20">
        <f t="shared" si="2"/>
        <v>4246.6350000000002</v>
      </c>
      <c r="G62" s="21"/>
    </row>
    <row r="63" spans="1:7" x14ac:dyDescent="0.25">
      <c r="A63" s="23">
        <v>7.7</v>
      </c>
      <c r="B63" s="18" t="s">
        <v>79</v>
      </c>
      <c r="C63" s="17" t="s">
        <v>22</v>
      </c>
      <c r="D63" s="22">
        <v>266.97000000000003</v>
      </c>
      <c r="E63" s="38">
        <v>947.64800000000002</v>
      </c>
      <c r="F63" s="20">
        <f t="shared" si="2"/>
        <v>680.678</v>
      </c>
      <c r="G63" s="21">
        <f t="shared" si="3"/>
        <v>354.96422819043335</v>
      </c>
    </row>
    <row r="64" spans="1:7" x14ac:dyDescent="0.25">
      <c r="A64" s="23">
        <v>7.8</v>
      </c>
      <c r="B64" s="18" t="s">
        <v>80</v>
      </c>
      <c r="C64" s="17" t="s">
        <v>22</v>
      </c>
      <c r="D64" s="19">
        <v>202.98</v>
      </c>
      <c r="E64" s="38">
        <v>775.71</v>
      </c>
      <c r="F64" s="20">
        <f t="shared" si="2"/>
        <v>572.73</v>
      </c>
      <c r="G64" s="21">
        <f t="shared" si="3"/>
        <v>382.16080402010056</v>
      </c>
    </row>
    <row r="65" spans="1:7" x14ac:dyDescent="0.25">
      <c r="A65" s="23">
        <v>7.9</v>
      </c>
      <c r="B65" s="18" t="s">
        <v>81</v>
      </c>
      <c r="C65" s="17" t="s">
        <v>22</v>
      </c>
      <c r="D65" s="22">
        <v>2039.57</v>
      </c>
      <c r="E65" s="38">
        <v>2780.93</v>
      </c>
      <c r="F65" s="20">
        <f t="shared" si="2"/>
        <v>741.3599999999999</v>
      </c>
      <c r="G65" s="21">
        <f t="shared" si="3"/>
        <v>136.34883823551044</v>
      </c>
    </row>
    <row r="66" spans="1:7" ht="31.5" x14ac:dyDescent="0.25">
      <c r="A66" s="23">
        <v>8.0000000000000107</v>
      </c>
      <c r="B66" s="18" t="s">
        <v>82</v>
      </c>
      <c r="C66" s="17" t="s">
        <v>22</v>
      </c>
      <c r="D66" s="19">
        <v>159.33000000000001</v>
      </c>
      <c r="E66" s="20">
        <v>392.45800000000003</v>
      </c>
      <c r="F66" s="20">
        <f t="shared" si="2"/>
        <v>233.12800000000001</v>
      </c>
      <c r="G66" s="21">
        <f t="shared" si="3"/>
        <v>246.31770539132617</v>
      </c>
    </row>
    <row r="67" spans="1:7" x14ac:dyDescent="0.25">
      <c r="A67" s="23">
        <v>8.1000000000000103</v>
      </c>
      <c r="B67" s="18" t="s">
        <v>83</v>
      </c>
      <c r="C67" s="17" t="s">
        <v>22</v>
      </c>
      <c r="D67" s="19">
        <v>289.66000000000003</v>
      </c>
      <c r="E67" s="20">
        <v>663.89</v>
      </c>
      <c r="F67" s="20">
        <f t="shared" si="2"/>
        <v>374.22999999999996</v>
      </c>
      <c r="G67" s="21">
        <f t="shared" si="3"/>
        <v>229.19629910930053</v>
      </c>
    </row>
    <row r="68" spans="1:7" x14ac:dyDescent="0.25">
      <c r="A68" s="23">
        <v>8.2000000000000099</v>
      </c>
      <c r="B68" s="18" t="s">
        <v>84</v>
      </c>
      <c r="C68" s="17" t="s">
        <v>22</v>
      </c>
      <c r="D68" s="19">
        <v>26.16</v>
      </c>
      <c r="E68" s="20">
        <v>722.23</v>
      </c>
      <c r="F68" s="20">
        <f t="shared" si="2"/>
        <v>696.07</v>
      </c>
      <c r="G68" s="21">
        <f t="shared" si="3"/>
        <v>2760.8180428134556</v>
      </c>
    </row>
    <row r="69" spans="1:7" ht="31.5" x14ac:dyDescent="0.25">
      <c r="A69" s="23">
        <v>8.3000000000000096</v>
      </c>
      <c r="B69" s="18" t="s">
        <v>85</v>
      </c>
      <c r="C69" s="17" t="s">
        <v>22</v>
      </c>
      <c r="D69" s="19">
        <v>2071.52</v>
      </c>
      <c r="E69" s="199"/>
      <c r="F69" s="20">
        <f t="shared" si="2"/>
        <v>-2071.52</v>
      </c>
      <c r="G69" s="21">
        <f t="shared" si="3"/>
        <v>0</v>
      </c>
    </row>
    <row r="70" spans="1:7" ht="31.5" x14ac:dyDescent="0.25">
      <c r="A70" s="23">
        <v>8.4000000000000092</v>
      </c>
      <c r="B70" s="18" t="s">
        <v>86</v>
      </c>
      <c r="C70" s="17" t="s">
        <v>22</v>
      </c>
      <c r="D70" s="19"/>
      <c r="E70" s="20">
        <v>269.90100000000001</v>
      </c>
      <c r="F70" s="20">
        <f t="shared" si="2"/>
        <v>269.90100000000001</v>
      </c>
      <c r="G70" s="21"/>
    </row>
    <row r="71" spans="1:7" x14ac:dyDescent="0.25">
      <c r="A71" s="23">
        <v>8.5000000000000107</v>
      </c>
      <c r="B71" s="18" t="s">
        <v>87</v>
      </c>
      <c r="C71" s="17" t="s">
        <v>22</v>
      </c>
      <c r="D71" s="19"/>
      <c r="E71" s="20">
        <v>744.66600000000005</v>
      </c>
      <c r="F71" s="20">
        <f t="shared" si="2"/>
        <v>744.66600000000005</v>
      </c>
      <c r="G71" s="21"/>
    </row>
    <row r="72" spans="1:7" x14ac:dyDescent="0.25">
      <c r="A72" s="23">
        <v>8.6000000000000103</v>
      </c>
      <c r="B72" s="18" t="s">
        <v>88</v>
      </c>
      <c r="C72" s="17" t="s">
        <v>22</v>
      </c>
      <c r="D72" s="22"/>
      <c r="E72" s="38">
        <f>723.784</f>
        <v>723.78399999999999</v>
      </c>
      <c r="F72" s="20">
        <f t="shared" si="2"/>
        <v>723.78399999999999</v>
      </c>
      <c r="G72" s="21"/>
    </row>
    <row r="73" spans="1:7" ht="31.5" x14ac:dyDescent="0.25">
      <c r="A73" s="23">
        <v>8.7000000000000099</v>
      </c>
      <c r="B73" s="18" t="s">
        <v>89</v>
      </c>
      <c r="C73" s="17" t="s">
        <v>22</v>
      </c>
      <c r="D73" s="22"/>
      <c r="E73" s="38">
        <v>12.163</v>
      </c>
      <c r="F73" s="20">
        <f t="shared" si="2"/>
        <v>12.163</v>
      </c>
      <c r="G73" s="21"/>
    </row>
    <row r="74" spans="1:7" x14ac:dyDescent="0.25">
      <c r="A74" s="23">
        <v>8.8000000000000096</v>
      </c>
      <c r="B74" s="18" t="s">
        <v>90</v>
      </c>
      <c r="C74" s="17" t="s">
        <v>22</v>
      </c>
      <c r="D74" s="22"/>
      <c r="E74" s="38">
        <v>668.73299999999995</v>
      </c>
      <c r="F74" s="20">
        <f t="shared" si="2"/>
        <v>668.73299999999995</v>
      </c>
      <c r="G74" s="21"/>
    </row>
    <row r="75" spans="1:7" x14ac:dyDescent="0.25">
      <c r="A75" s="23">
        <v>8.9000000000000092</v>
      </c>
      <c r="B75" s="18" t="s">
        <v>91</v>
      </c>
      <c r="C75" s="17" t="s">
        <v>22</v>
      </c>
      <c r="D75" s="22"/>
      <c r="E75" s="200"/>
      <c r="F75" s="20">
        <f t="shared" si="2"/>
        <v>0</v>
      </c>
      <c r="G75" s="21"/>
    </row>
    <row r="76" spans="1:7" x14ac:dyDescent="0.25">
      <c r="A76" s="17" t="s">
        <v>92</v>
      </c>
      <c r="B76" s="18" t="s">
        <v>93</v>
      </c>
      <c r="C76" s="17" t="s">
        <v>22</v>
      </c>
      <c r="D76" s="19"/>
      <c r="E76" s="20">
        <v>823.22</v>
      </c>
      <c r="F76" s="20">
        <f t="shared" si="2"/>
        <v>823.22</v>
      </c>
      <c r="G76" s="21"/>
    </row>
    <row r="77" spans="1:7" ht="15.75" customHeight="1" x14ac:dyDescent="0.25">
      <c r="A77" s="17" t="s">
        <v>94</v>
      </c>
      <c r="B77" s="18" t="s">
        <v>95</v>
      </c>
      <c r="C77" s="17" t="s">
        <v>22</v>
      </c>
      <c r="D77" s="22"/>
      <c r="E77" s="200"/>
      <c r="F77" s="20">
        <f t="shared" si="2"/>
        <v>0</v>
      </c>
      <c r="G77" s="21"/>
    </row>
    <row r="78" spans="1:7" ht="31.5" customHeight="1" x14ac:dyDescent="0.25">
      <c r="A78" s="17" t="s">
        <v>96</v>
      </c>
      <c r="B78" s="18" t="s">
        <v>97</v>
      </c>
      <c r="C78" s="17" t="s">
        <v>22</v>
      </c>
      <c r="D78" s="22"/>
      <c r="E78" s="20">
        <v>1744.96</v>
      </c>
      <c r="F78" s="20">
        <f t="shared" si="2"/>
        <v>1744.96</v>
      </c>
      <c r="G78" s="21"/>
    </row>
    <row r="79" spans="1:7" ht="15.75" customHeight="1" x14ac:dyDescent="0.25">
      <c r="A79" s="17" t="s">
        <v>98</v>
      </c>
      <c r="B79" s="18" t="s">
        <v>55</v>
      </c>
      <c r="C79" s="17" t="s">
        <v>22</v>
      </c>
      <c r="D79" s="19"/>
      <c r="E79" s="200"/>
      <c r="F79" s="20">
        <f t="shared" si="2"/>
        <v>0</v>
      </c>
      <c r="G79" s="21"/>
    </row>
    <row r="80" spans="1:7" ht="15.75" customHeight="1" x14ac:dyDescent="0.25">
      <c r="A80" s="17" t="s">
        <v>99</v>
      </c>
      <c r="B80" s="18" t="s">
        <v>100</v>
      </c>
      <c r="C80" s="17" t="s">
        <v>22</v>
      </c>
      <c r="D80" s="19"/>
      <c r="E80" s="38">
        <v>87.953000000000003</v>
      </c>
      <c r="F80" s="20">
        <f t="shared" si="2"/>
        <v>87.953000000000003</v>
      </c>
      <c r="G80" s="21"/>
    </row>
    <row r="81" spans="1:7" x14ac:dyDescent="0.25">
      <c r="A81" s="16">
        <v>8</v>
      </c>
      <c r="B81" s="12" t="s">
        <v>101</v>
      </c>
      <c r="C81" s="17" t="s">
        <v>22</v>
      </c>
      <c r="D81" s="13">
        <f>SUM(D82:D97)</f>
        <v>497.85</v>
      </c>
      <c r="E81" s="14">
        <f>SUM(E82:E97)</f>
        <v>2817.5789999999997</v>
      </c>
      <c r="F81" s="20">
        <f t="shared" si="2"/>
        <v>2319.7289999999998</v>
      </c>
      <c r="G81" s="21">
        <f t="shared" si="3"/>
        <v>565.94938234407948</v>
      </c>
    </row>
    <row r="82" spans="1:7" x14ac:dyDescent="0.25">
      <c r="A82" s="23">
        <v>8.1</v>
      </c>
      <c r="B82" s="18" t="s">
        <v>102</v>
      </c>
      <c r="C82" s="17" t="s">
        <v>22</v>
      </c>
      <c r="D82" s="19">
        <v>315.54000000000002</v>
      </c>
      <c r="E82" s="20">
        <v>371.79</v>
      </c>
      <c r="F82" s="20">
        <f t="shared" si="2"/>
        <v>56.25</v>
      </c>
      <c r="G82" s="21">
        <f t="shared" si="3"/>
        <v>117.82658300057045</v>
      </c>
    </row>
    <row r="83" spans="1:7" x14ac:dyDescent="0.25">
      <c r="A83" s="23">
        <v>8.1999999999999993</v>
      </c>
      <c r="B83" s="18" t="s">
        <v>103</v>
      </c>
      <c r="C83" s="17" t="s">
        <v>22</v>
      </c>
      <c r="D83" s="19"/>
      <c r="E83" s="20">
        <v>133.92599999999999</v>
      </c>
      <c r="F83" s="20">
        <f t="shared" si="2"/>
        <v>133.92599999999999</v>
      </c>
      <c r="G83" s="21"/>
    </row>
    <row r="84" spans="1:7" x14ac:dyDescent="0.25">
      <c r="A84" s="23">
        <v>8.3000000000000007</v>
      </c>
      <c r="B84" s="18" t="s">
        <v>104</v>
      </c>
      <c r="C84" s="17" t="s">
        <v>22</v>
      </c>
      <c r="D84" s="19"/>
      <c r="E84" s="20">
        <v>71.430000000000007</v>
      </c>
      <c r="F84" s="20">
        <f t="shared" si="2"/>
        <v>71.430000000000007</v>
      </c>
      <c r="G84" s="21"/>
    </row>
    <row r="85" spans="1:7" x14ac:dyDescent="0.25">
      <c r="A85" s="23">
        <v>8.4</v>
      </c>
      <c r="B85" s="18" t="s">
        <v>105</v>
      </c>
      <c r="C85" s="17" t="s">
        <v>22</v>
      </c>
      <c r="D85" s="19"/>
      <c r="E85" s="20">
        <v>60</v>
      </c>
      <c r="F85" s="20">
        <f t="shared" si="2"/>
        <v>60</v>
      </c>
      <c r="G85" s="21"/>
    </row>
    <row r="86" spans="1:7" x14ac:dyDescent="0.25">
      <c r="A86" s="23">
        <v>8.5</v>
      </c>
      <c r="B86" s="18" t="s">
        <v>106</v>
      </c>
      <c r="C86" s="17" t="s">
        <v>22</v>
      </c>
      <c r="D86" s="19"/>
      <c r="E86" s="20">
        <v>67.265000000000001</v>
      </c>
      <c r="F86" s="20">
        <f t="shared" ref="F86:F121" si="5">E86-D86</f>
        <v>67.265000000000001</v>
      </c>
      <c r="G86" s="21"/>
    </row>
    <row r="87" spans="1:7" ht="31.5" x14ac:dyDescent="0.25">
      <c r="A87" s="23">
        <v>8.6</v>
      </c>
      <c r="B87" s="18" t="s">
        <v>107</v>
      </c>
      <c r="C87" s="17" t="s">
        <v>22</v>
      </c>
      <c r="D87" s="19"/>
      <c r="E87" s="20">
        <v>30.375</v>
      </c>
      <c r="F87" s="20">
        <f t="shared" si="5"/>
        <v>30.375</v>
      </c>
      <c r="G87" s="21"/>
    </row>
    <row r="88" spans="1:7" ht="47.25" x14ac:dyDescent="0.25">
      <c r="A88" s="23">
        <v>8.6999999999999993</v>
      </c>
      <c r="B88" s="18" t="s">
        <v>108</v>
      </c>
      <c r="C88" s="17" t="s">
        <v>22</v>
      </c>
      <c r="D88" s="19"/>
      <c r="E88" s="20">
        <v>30.103999999999999</v>
      </c>
      <c r="F88" s="20">
        <f t="shared" si="5"/>
        <v>30.103999999999999</v>
      </c>
      <c r="G88" s="21"/>
    </row>
    <row r="89" spans="1:7" ht="30" customHeight="1" x14ac:dyDescent="0.25">
      <c r="A89" s="23">
        <v>8.8000000000000007</v>
      </c>
      <c r="B89" s="18" t="s">
        <v>109</v>
      </c>
      <c r="C89" s="17" t="s">
        <v>22</v>
      </c>
      <c r="D89" s="19"/>
      <c r="E89" s="20">
        <f>210.709+26.305</f>
        <v>237.01400000000001</v>
      </c>
      <c r="F89" s="20">
        <f t="shared" si="5"/>
        <v>237.01400000000001</v>
      </c>
      <c r="G89" s="21"/>
    </row>
    <row r="90" spans="1:7" x14ac:dyDescent="0.25">
      <c r="A90" s="23">
        <v>8.9</v>
      </c>
      <c r="B90" s="18" t="s">
        <v>110</v>
      </c>
      <c r="C90" s="17" t="s">
        <v>22</v>
      </c>
      <c r="D90" s="19"/>
      <c r="E90" s="20">
        <v>526.5</v>
      </c>
      <c r="F90" s="20">
        <f t="shared" si="5"/>
        <v>526.5</v>
      </c>
      <c r="G90" s="21"/>
    </row>
    <row r="91" spans="1:7" x14ac:dyDescent="0.25">
      <c r="A91" s="23">
        <v>9</v>
      </c>
      <c r="B91" s="18" t="s">
        <v>111</v>
      </c>
      <c r="C91" s="17" t="s">
        <v>22</v>
      </c>
      <c r="D91" s="19"/>
      <c r="E91" s="20">
        <v>180</v>
      </c>
      <c r="F91" s="20">
        <f t="shared" si="5"/>
        <v>180</v>
      </c>
      <c r="G91" s="21"/>
    </row>
    <row r="92" spans="1:7" x14ac:dyDescent="0.25">
      <c r="A92" s="23">
        <v>9.1</v>
      </c>
      <c r="B92" s="18" t="s">
        <v>112</v>
      </c>
      <c r="C92" s="17" t="s">
        <v>22</v>
      </c>
      <c r="D92" s="19"/>
      <c r="E92" s="20">
        <v>267.05</v>
      </c>
      <c r="F92" s="20">
        <f t="shared" si="5"/>
        <v>267.05</v>
      </c>
      <c r="G92" s="21"/>
    </row>
    <row r="93" spans="1:7" ht="30" customHeight="1" x14ac:dyDescent="0.25">
      <c r="A93" s="23">
        <v>9.1999999999999993</v>
      </c>
      <c r="B93" s="18" t="s">
        <v>113</v>
      </c>
      <c r="C93" s="17" t="s">
        <v>22</v>
      </c>
      <c r="D93" s="19"/>
      <c r="E93" s="20">
        <v>164.3</v>
      </c>
      <c r="F93" s="20">
        <f t="shared" si="5"/>
        <v>164.3</v>
      </c>
      <c r="G93" s="21"/>
    </row>
    <row r="94" spans="1:7" ht="30" customHeight="1" x14ac:dyDescent="0.25">
      <c r="A94" s="23">
        <v>9.3000000000000007</v>
      </c>
      <c r="B94" s="18" t="s">
        <v>114</v>
      </c>
      <c r="C94" s="17" t="s">
        <v>22</v>
      </c>
      <c r="D94" s="19"/>
      <c r="E94" s="20">
        <v>120</v>
      </c>
      <c r="F94" s="20">
        <f t="shared" si="5"/>
        <v>120</v>
      </c>
      <c r="G94" s="21"/>
    </row>
    <row r="95" spans="1:7" ht="47.25" x14ac:dyDescent="0.25">
      <c r="A95" s="23">
        <v>9.4</v>
      </c>
      <c r="B95" s="18" t="s">
        <v>115</v>
      </c>
      <c r="C95" s="17" t="s">
        <v>22</v>
      </c>
      <c r="D95" s="19"/>
      <c r="E95" s="20">
        <v>76.802999999999997</v>
      </c>
      <c r="F95" s="20">
        <f t="shared" si="5"/>
        <v>76.802999999999997</v>
      </c>
      <c r="G95" s="21"/>
    </row>
    <row r="96" spans="1:7" ht="47.25" x14ac:dyDescent="0.25">
      <c r="A96" s="23">
        <v>9.5</v>
      </c>
      <c r="B96" s="18" t="s">
        <v>116</v>
      </c>
      <c r="C96" s="17" t="s">
        <v>22</v>
      </c>
      <c r="D96" s="19"/>
      <c r="E96" s="20">
        <v>481.02199999999999</v>
      </c>
      <c r="F96" s="20">
        <f t="shared" si="5"/>
        <v>481.02199999999999</v>
      </c>
      <c r="G96" s="21"/>
    </row>
    <row r="97" spans="1:7" x14ac:dyDescent="0.25">
      <c r="A97" s="23">
        <v>9.5999999999999908</v>
      </c>
      <c r="B97" s="18" t="s">
        <v>117</v>
      </c>
      <c r="C97" s="17" t="s">
        <v>22</v>
      </c>
      <c r="D97" s="22">
        <v>182.31</v>
      </c>
      <c r="E97" s="200"/>
      <c r="F97" s="20">
        <f t="shared" si="5"/>
        <v>-182.31</v>
      </c>
      <c r="G97" s="21">
        <f t="shared" ref="G97:G121" si="6">E97/D97%</f>
        <v>0</v>
      </c>
    </row>
    <row r="98" spans="1:7" ht="37.5" customHeight="1" x14ac:dyDescent="0.25">
      <c r="A98" s="11" t="s">
        <v>118</v>
      </c>
      <c r="B98" s="12" t="s">
        <v>119</v>
      </c>
      <c r="C98" s="17" t="s">
        <v>22</v>
      </c>
      <c r="D98" s="13">
        <f>D19+D55</f>
        <v>241869.14000000004</v>
      </c>
      <c r="E98" s="14">
        <f>E19+E55</f>
        <v>140060.831875</v>
      </c>
      <c r="F98" s="20">
        <f t="shared" si="5"/>
        <v>-101808.30812500004</v>
      </c>
      <c r="G98" s="21">
        <f t="shared" si="6"/>
        <v>57.907690032304231</v>
      </c>
    </row>
    <row r="99" spans="1:7" s="24" customFormat="1" x14ac:dyDescent="0.25">
      <c r="A99" s="11" t="s">
        <v>120</v>
      </c>
      <c r="B99" s="12" t="s">
        <v>121</v>
      </c>
      <c r="C99" s="17" t="s">
        <v>22</v>
      </c>
      <c r="D99" s="26">
        <v>0</v>
      </c>
      <c r="E99" s="32">
        <f>E101-E98</f>
        <v>-65037.431875000009</v>
      </c>
      <c r="F99" s="20">
        <f t="shared" si="5"/>
        <v>-65037.431875000009</v>
      </c>
      <c r="G99" s="21"/>
    </row>
    <row r="100" spans="1:7" ht="47.25" hidden="1" customHeight="1" x14ac:dyDescent="0.25">
      <c r="A100" s="11" t="s">
        <v>122</v>
      </c>
      <c r="B100" s="12" t="s">
        <v>123</v>
      </c>
      <c r="C100" s="17" t="s">
        <v>22</v>
      </c>
      <c r="D100" s="22"/>
      <c r="E100" s="38"/>
      <c r="F100" s="20">
        <f t="shared" si="5"/>
        <v>0</v>
      </c>
      <c r="G100" s="21" t="e">
        <f t="shared" si="6"/>
        <v>#DIV/0!</v>
      </c>
    </row>
    <row r="101" spans="1:7" s="24" customFormat="1" x14ac:dyDescent="0.25">
      <c r="A101" s="11" t="s">
        <v>124</v>
      </c>
      <c r="B101" s="12" t="s">
        <v>125</v>
      </c>
      <c r="C101" s="17" t="s">
        <v>22</v>
      </c>
      <c r="D101" s="26">
        <f>D98</f>
        <v>241869.14000000004</v>
      </c>
      <c r="E101" s="26">
        <v>75023.399999999994</v>
      </c>
      <c r="F101" s="26">
        <f t="shared" ref="F101:G101" si="7">F98</f>
        <v>-101808.30812500004</v>
      </c>
      <c r="G101" s="26">
        <f t="shared" si="7"/>
        <v>57.907690032304231</v>
      </c>
    </row>
    <row r="102" spans="1:7" s="24" customFormat="1" x14ac:dyDescent="0.25">
      <c r="A102" s="11" t="s">
        <v>126</v>
      </c>
      <c r="B102" s="12" t="s">
        <v>127</v>
      </c>
      <c r="C102" s="27" t="s">
        <v>128</v>
      </c>
      <c r="D102" s="13">
        <v>3019.02</v>
      </c>
      <c r="E102" s="13">
        <v>863.6</v>
      </c>
      <c r="F102" s="13"/>
      <c r="G102" s="13"/>
    </row>
    <row r="103" spans="1:7" x14ac:dyDescent="0.25">
      <c r="A103" s="11"/>
      <c r="B103" s="28" t="s">
        <v>129</v>
      </c>
      <c r="C103" s="29" t="s">
        <v>128</v>
      </c>
      <c r="D103" s="30">
        <v>969.22</v>
      </c>
      <c r="E103" s="201"/>
      <c r="F103" s="20">
        <f t="shared" si="5"/>
        <v>-969.22</v>
      </c>
      <c r="G103" s="21">
        <f t="shared" si="6"/>
        <v>0</v>
      </c>
    </row>
    <row r="104" spans="1:7" x14ac:dyDescent="0.25">
      <c r="A104" s="11"/>
      <c r="B104" s="28" t="s">
        <v>130</v>
      </c>
      <c r="C104" s="29" t="s">
        <v>128</v>
      </c>
      <c r="D104" s="30">
        <v>173</v>
      </c>
      <c r="E104" s="201"/>
      <c r="F104" s="20">
        <f t="shared" si="5"/>
        <v>-173</v>
      </c>
      <c r="G104" s="21">
        <f t="shared" si="6"/>
        <v>0</v>
      </c>
    </row>
    <row r="105" spans="1:7" x14ac:dyDescent="0.25">
      <c r="A105" s="11"/>
      <c r="B105" s="28" t="s">
        <v>131</v>
      </c>
      <c r="C105" s="29" t="s">
        <v>128</v>
      </c>
      <c r="D105" s="30">
        <v>1876.8</v>
      </c>
      <c r="E105" s="201"/>
      <c r="F105" s="20">
        <f t="shared" si="5"/>
        <v>-1876.8</v>
      </c>
      <c r="G105" s="21">
        <f t="shared" si="6"/>
        <v>0</v>
      </c>
    </row>
    <row r="106" spans="1:7" s="24" customFormat="1" x14ac:dyDescent="0.25">
      <c r="A106" s="333" t="s">
        <v>132</v>
      </c>
      <c r="B106" s="334" t="s">
        <v>133</v>
      </c>
      <c r="C106" s="27" t="s">
        <v>128</v>
      </c>
      <c r="D106" s="22">
        <v>17.04</v>
      </c>
      <c r="E106" s="38">
        <v>17.18</v>
      </c>
      <c r="F106" s="20">
        <f t="shared" si="5"/>
        <v>0.14000000000000057</v>
      </c>
      <c r="G106" s="21">
        <f t="shared" si="6"/>
        <v>100.82159624413146</v>
      </c>
    </row>
    <row r="107" spans="1:7" s="24" customFormat="1" x14ac:dyDescent="0.25">
      <c r="A107" s="333"/>
      <c r="B107" s="335"/>
      <c r="C107" s="31" t="s">
        <v>19</v>
      </c>
      <c r="D107" s="22">
        <v>514.39</v>
      </c>
      <c r="E107" s="38">
        <f>E102*E106%</f>
        <v>148.36648000000002</v>
      </c>
      <c r="F107" s="20">
        <f t="shared" si="5"/>
        <v>-366.02351999999996</v>
      </c>
      <c r="G107" s="21">
        <f t="shared" si="6"/>
        <v>28.843189020004285</v>
      </c>
    </row>
    <row r="108" spans="1:7" ht="12" hidden="1" customHeight="1" x14ac:dyDescent="0.25">
      <c r="A108" s="336"/>
      <c r="B108" s="338" t="s">
        <v>134</v>
      </c>
      <c r="C108" s="27" t="s">
        <v>128</v>
      </c>
      <c r="D108" s="22">
        <v>18.75</v>
      </c>
      <c r="E108" s="38"/>
      <c r="F108" s="20">
        <f t="shared" si="5"/>
        <v>-18.75</v>
      </c>
      <c r="G108" s="21">
        <f t="shared" si="6"/>
        <v>0</v>
      </c>
    </row>
    <row r="109" spans="1:7" ht="25.5" hidden="1" customHeight="1" x14ac:dyDescent="0.25">
      <c r="A109" s="337"/>
      <c r="B109" s="339"/>
      <c r="C109" s="31" t="s">
        <v>19</v>
      </c>
      <c r="D109" s="22">
        <v>130962.69</v>
      </c>
      <c r="E109" s="38"/>
      <c r="F109" s="20">
        <f t="shared" si="5"/>
        <v>-130962.69</v>
      </c>
      <c r="G109" s="21">
        <f t="shared" si="6"/>
        <v>0</v>
      </c>
    </row>
    <row r="110" spans="1:7" ht="15.75" hidden="1" customHeight="1" x14ac:dyDescent="0.25">
      <c r="A110" s="336"/>
      <c r="B110" s="338" t="s">
        <v>135</v>
      </c>
      <c r="C110" s="27" t="s">
        <v>128</v>
      </c>
      <c r="D110" s="22">
        <v>51.8</v>
      </c>
      <c r="E110" s="38"/>
      <c r="F110" s="20">
        <f t="shared" si="5"/>
        <v>-51.8</v>
      </c>
      <c r="G110" s="21">
        <f t="shared" si="6"/>
        <v>0</v>
      </c>
    </row>
    <row r="111" spans="1:7" ht="15.75" hidden="1" customHeight="1" x14ac:dyDescent="0.25">
      <c r="A111" s="337"/>
      <c r="B111" s="339"/>
      <c r="C111" s="14" t="s">
        <v>136</v>
      </c>
      <c r="D111" s="22">
        <v>21665.73</v>
      </c>
      <c r="E111" s="38"/>
      <c r="F111" s="20">
        <f t="shared" si="5"/>
        <v>-21665.73</v>
      </c>
      <c r="G111" s="21">
        <f t="shared" si="6"/>
        <v>0</v>
      </c>
    </row>
    <row r="112" spans="1:7" x14ac:dyDescent="0.25">
      <c r="A112" s="32" t="s">
        <v>137</v>
      </c>
      <c r="B112" s="33" t="s">
        <v>138</v>
      </c>
      <c r="C112" s="24" t="s">
        <v>136</v>
      </c>
      <c r="D112" s="34">
        <v>82.77</v>
      </c>
      <c r="E112" s="34">
        <f>E101/E102</f>
        <v>86.872857804539123</v>
      </c>
      <c r="F112" s="35">
        <f t="shared" si="5"/>
        <v>4.1028578045391271</v>
      </c>
      <c r="G112" s="36">
        <f t="shared" si="6"/>
        <v>104.95693826813957</v>
      </c>
    </row>
    <row r="113" spans="1:21" x14ac:dyDescent="0.25">
      <c r="A113" s="32"/>
      <c r="B113" s="37" t="s">
        <v>129</v>
      </c>
      <c r="C113" s="22" t="s">
        <v>136</v>
      </c>
      <c r="D113" s="38">
        <v>67.56</v>
      </c>
      <c r="E113" s="32"/>
      <c r="F113" s="20"/>
      <c r="G113" s="21"/>
    </row>
    <row r="114" spans="1:21" x14ac:dyDescent="0.25">
      <c r="A114" s="32"/>
      <c r="B114" s="37" t="s">
        <v>130</v>
      </c>
      <c r="C114" s="22" t="s">
        <v>136</v>
      </c>
      <c r="D114" s="38">
        <v>179.72</v>
      </c>
      <c r="E114" s="32"/>
      <c r="F114" s="20"/>
      <c r="G114" s="21"/>
    </row>
    <row r="115" spans="1:21" x14ac:dyDescent="0.25">
      <c r="A115" s="32"/>
      <c r="B115" s="37" t="s">
        <v>131</v>
      </c>
      <c r="C115" s="22" t="s">
        <v>136</v>
      </c>
      <c r="D115" s="38">
        <v>81.69</v>
      </c>
      <c r="E115" s="32"/>
      <c r="F115" s="20"/>
      <c r="G115" s="21"/>
    </row>
    <row r="116" spans="1:21" ht="31.5" x14ac:dyDescent="0.25">
      <c r="A116" s="39">
        <v>9</v>
      </c>
      <c r="B116" s="40" t="s">
        <v>139</v>
      </c>
      <c r="C116" s="41" t="s">
        <v>140</v>
      </c>
      <c r="D116" s="42">
        <v>94</v>
      </c>
      <c r="E116" s="42">
        <v>94</v>
      </c>
      <c r="F116" s="43">
        <f t="shared" si="5"/>
        <v>0</v>
      </c>
      <c r="G116" s="44">
        <f t="shared" si="6"/>
        <v>100</v>
      </c>
    </row>
    <row r="117" spans="1:21" x14ac:dyDescent="0.25">
      <c r="A117" s="38" t="s">
        <v>141</v>
      </c>
      <c r="B117" s="45" t="s">
        <v>142</v>
      </c>
      <c r="C117" s="20" t="s">
        <v>140</v>
      </c>
      <c r="D117" s="39">
        <v>75</v>
      </c>
      <c r="E117" s="39">
        <v>75</v>
      </c>
      <c r="F117" s="20">
        <f t="shared" si="5"/>
        <v>0</v>
      </c>
      <c r="G117" s="46">
        <f t="shared" si="6"/>
        <v>100</v>
      </c>
    </row>
    <row r="118" spans="1:21" x14ac:dyDescent="0.25">
      <c r="A118" s="38" t="s">
        <v>143</v>
      </c>
      <c r="B118" s="45" t="s">
        <v>144</v>
      </c>
      <c r="C118" s="20" t="s">
        <v>140</v>
      </c>
      <c r="D118" s="39">
        <v>19</v>
      </c>
      <c r="E118" s="39">
        <v>19</v>
      </c>
      <c r="F118" s="20">
        <f t="shared" si="5"/>
        <v>0</v>
      </c>
      <c r="G118" s="46">
        <f t="shared" si="6"/>
        <v>100</v>
      </c>
    </row>
    <row r="119" spans="1:21" ht="14.25" customHeight="1" x14ac:dyDescent="0.25">
      <c r="A119" s="39">
        <v>10</v>
      </c>
      <c r="B119" s="40" t="s">
        <v>145</v>
      </c>
      <c r="C119" s="14" t="s">
        <v>140</v>
      </c>
      <c r="D119" s="47">
        <v>77589</v>
      </c>
      <c r="E119" s="47">
        <f>(E29+E57)/E116/7*1000</f>
        <v>94565.922302431616</v>
      </c>
      <c r="F119" s="20">
        <f t="shared" si="5"/>
        <v>16976.922302431616</v>
      </c>
      <c r="G119" s="46">
        <f t="shared" si="6"/>
        <v>121.88057882229648</v>
      </c>
    </row>
    <row r="120" spans="1:21" x14ac:dyDescent="0.25">
      <c r="A120" s="38" t="s">
        <v>146</v>
      </c>
      <c r="B120" s="45" t="s">
        <v>142</v>
      </c>
      <c r="C120" s="20" t="s">
        <v>140</v>
      </c>
      <c r="D120" s="39">
        <v>72692</v>
      </c>
      <c r="E120" s="39">
        <f>E29/E117/7*1000</f>
        <v>82425.147619047624</v>
      </c>
      <c r="F120" s="20">
        <f t="shared" si="5"/>
        <v>9733.1476190476242</v>
      </c>
      <c r="G120" s="46">
        <f t="shared" si="6"/>
        <v>113.38957191857099</v>
      </c>
    </row>
    <row r="121" spans="1:21" x14ac:dyDescent="0.25">
      <c r="A121" s="38" t="s">
        <v>147</v>
      </c>
      <c r="B121" s="45" t="s">
        <v>144</v>
      </c>
      <c r="C121" s="20" t="s">
        <v>140</v>
      </c>
      <c r="D121" s="39">
        <v>96922.16</v>
      </c>
      <c r="E121" s="39">
        <f>E57/E118/7*1000</f>
        <v>142490.03289473685</v>
      </c>
      <c r="F121" s="20">
        <f t="shared" si="5"/>
        <v>45567.872894736851</v>
      </c>
      <c r="G121" s="46">
        <f t="shared" si="6"/>
        <v>147.01491681029069</v>
      </c>
    </row>
    <row r="122" spans="1:21" x14ac:dyDescent="0.25">
      <c r="A122" s="48"/>
      <c r="B122" s="49"/>
      <c r="C122" s="49"/>
      <c r="E122" s="202"/>
    </row>
    <row r="123" spans="1:21" ht="41.25" customHeight="1" x14ac:dyDescent="0.25">
      <c r="A123" s="48"/>
      <c r="B123" s="50" t="s">
        <v>148</v>
      </c>
      <c r="C123" s="50"/>
      <c r="D123" s="340" t="s">
        <v>149</v>
      </c>
      <c r="E123" s="340"/>
      <c r="F123" s="340"/>
      <c r="G123" s="34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x14ac:dyDescent="0.25">
      <c r="A124" s="48"/>
      <c r="B124" s="52" t="s">
        <v>150</v>
      </c>
      <c r="C124" s="52"/>
      <c r="D124" s="341" t="s">
        <v>151</v>
      </c>
      <c r="E124" s="341"/>
      <c r="F124" s="341"/>
      <c r="G124" s="341"/>
      <c r="H124" s="53"/>
      <c r="I124" s="53"/>
      <c r="J124" s="53"/>
      <c r="K124" s="54"/>
      <c r="L124" s="53"/>
      <c r="M124" s="53"/>
      <c r="N124" s="53"/>
      <c r="O124" s="53"/>
      <c r="P124" s="53"/>
      <c r="Q124" s="54"/>
      <c r="U124" s="4"/>
    </row>
    <row r="125" spans="1:21" x14ac:dyDescent="0.25">
      <c r="A125" s="48"/>
      <c r="B125" s="52" t="s">
        <v>152</v>
      </c>
      <c r="C125" s="52"/>
      <c r="D125" s="341" t="s">
        <v>153</v>
      </c>
      <c r="E125" s="341"/>
      <c r="F125" s="341"/>
      <c r="G125" s="341"/>
      <c r="H125" s="53"/>
      <c r="I125" s="53"/>
      <c r="J125" s="53"/>
      <c r="K125" s="54"/>
      <c r="L125" s="53"/>
      <c r="M125" s="53"/>
      <c r="N125" s="53"/>
      <c r="O125" s="53"/>
      <c r="P125" s="53"/>
      <c r="Q125" s="54"/>
      <c r="U125" s="4"/>
    </row>
    <row r="126" spans="1:21" x14ac:dyDescent="0.25">
      <c r="A126" s="48"/>
      <c r="B126" s="52" t="s">
        <v>154</v>
      </c>
      <c r="C126" s="52"/>
      <c r="D126" s="342" t="s">
        <v>155</v>
      </c>
      <c r="E126" s="342"/>
      <c r="F126" s="342"/>
      <c r="G126" s="342"/>
      <c r="H126" s="53"/>
      <c r="I126" s="53"/>
      <c r="J126" s="53"/>
      <c r="K126" s="54"/>
      <c r="L126" s="53"/>
      <c r="M126" s="53"/>
      <c r="N126" s="53"/>
      <c r="O126" s="53"/>
      <c r="P126" s="53"/>
      <c r="Q126" s="54"/>
      <c r="U126" s="4"/>
    </row>
    <row r="127" spans="1:21" x14ac:dyDescent="0.25">
      <c r="A127" s="48"/>
      <c r="B127" s="52" t="s">
        <v>156</v>
      </c>
      <c r="C127" s="52"/>
      <c r="D127" s="341" t="s">
        <v>157</v>
      </c>
      <c r="E127" s="341"/>
      <c r="F127" s="341"/>
      <c r="G127" s="341"/>
      <c r="H127" s="53"/>
      <c r="I127" s="53"/>
      <c r="J127" s="53"/>
      <c r="K127" s="54"/>
      <c r="L127" s="53"/>
      <c r="M127" s="53"/>
      <c r="N127" s="53"/>
      <c r="O127" s="53"/>
      <c r="P127" s="53"/>
      <c r="Q127" s="54"/>
      <c r="U127" s="4"/>
    </row>
    <row r="128" spans="1:21" x14ac:dyDescent="0.25">
      <c r="A128" s="48"/>
      <c r="B128" s="52"/>
      <c r="C128" s="52"/>
      <c r="D128" s="55"/>
      <c r="E128" s="55"/>
      <c r="F128" s="55"/>
      <c r="G128" s="55"/>
      <c r="H128" s="53"/>
      <c r="I128" s="53"/>
      <c r="J128" s="53"/>
      <c r="K128" s="54"/>
      <c r="L128" s="53"/>
      <c r="M128" s="53"/>
      <c r="N128" s="53"/>
      <c r="O128" s="53"/>
      <c r="P128" s="53"/>
      <c r="Q128" s="54"/>
      <c r="U128" s="4"/>
    </row>
    <row r="129" spans="1:21" x14ac:dyDescent="0.25">
      <c r="A129" s="48"/>
      <c r="B129" s="52" t="s">
        <v>158</v>
      </c>
      <c r="C129" s="52"/>
      <c r="D129" s="52" t="s">
        <v>159</v>
      </c>
      <c r="E129" s="52"/>
      <c r="F129" s="56"/>
      <c r="G129" s="1"/>
      <c r="H129" s="53"/>
      <c r="I129" s="53"/>
      <c r="J129" s="53"/>
      <c r="K129" s="54"/>
      <c r="L129" s="53"/>
      <c r="M129" s="53"/>
      <c r="N129" s="53"/>
      <c r="O129" s="53"/>
      <c r="P129" s="53"/>
      <c r="Q129" s="54"/>
      <c r="U129" s="4"/>
    </row>
    <row r="130" spans="1:21" x14ac:dyDescent="0.25">
      <c r="A130" s="48"/>
      <c r="B130" s="52" t="s">
        <v>160</v>
      </c>
      <c r="C130" s="52"/>
      <c r="G130" s="57"/>
      <c r="H130" s="53"/>
      <c r="I130" s="53"/>
      <c r="J130" s="53"/>
      <c r="K130" s="54"/>
      <c r="L130" s="53"/>
      <c r="M130" s="53"/>
      <c r="N130" s="53"/>
      <c r="O130" s="53"/>
      <c r="P130" s="53"/>
      <c r="Q130" s="54"/>
      <c r="U130" s="4"/>
    </row>
    <row r="131" spans="1:21" x14ac:dyDescent="0.25">
      <c r="A131" s="48"/>
      <c r="B131" s="52"/>
      <c r="C131" s="52"/>
      <c r="D131" s="52"/>
      <c r="E131" s="52"/>
      <c r="F131" s="56"/>
      <c r="G131" s="58"/>
      <c r="H131" s="53"/>
      <c r="I131" s="53"/>
      <c r="J131" s="53"/>
      <c r="K131" s="54"/>
      <c r="L131" s="53"/>
      <c r="M131" s="53"/>
      <c r="N131" s="53"/>
      <c r="O131" s="53"/>
      <c r="P131" s="53"/>
      <c r="Q131" s="54"/>
      <c r="U131" s="4"/>
    </row>
    <row r="132" spans="1:21" x14ac:dyDescent="0.25">
      <c r="A132" s="48"/>
      <c r="B132" s="52" t="s">
        <v>161</v>
      </c>
      <c r="C132" s="52"/>
      <c r="D132" s="52"/>
      <c r="E132" s="52"/>
      <c r="F132" s="56"/>
      <c r="G132" s="59"/>
      <c r="H132" s="53"/>
      <c r="I132" s="53"/>
      <c r="J132" s="53"/>
      <c r="K132" s="54"/>
      <c r="L132" s="53"/>
      <c r="M132" s="53"/>
      <c r="N132" s="53"/>
      <c r="O132" s="53"/>
      <c r="P132" s="53"/>
      <c r="Q132" s="54"/>
      <c r="U132" s="4"/>
    </row>
    <row r="133" spans="1:21" x14ac:dyDescent="0.25">
      <c r="A133" s="48"/>
      <c r="B133" s="60"/>
      <c r="C133" s="60"/>
      <c r="D133" s="24"/>
      <c r="E133" s="24"/>
    </row>
    <row r="134" spans="1:21" x14ac:dyDescent="0.25">
      <c r="A134" s="48"/>
      <c r="B134" s="61" t="s">
        <v>162</v>
      </c>
      <c r="C134" s="61"/>
      <c r="D134" s="1" t="s">
        <v>163</v>
      </c>
      <c r="E134" s="24"/>
    </row>
  </sheetData>
  <mergeCells count="19">
    <mergeCell ref="D123:G123"/>
    <mergeCell ref="D124:G124"/>
    <mergeCell ref="D125:G125"/>
    <mergeCell ref="D126:G126"/>
    <mergeCell ref="D127:G127"/>
    <mergeCell ref="A106:A107"/>
    <mergeCell ref="B106:B107"/>
    <mergeCell ref="A108:A109"/>
    <mergeCell ref="B108:B109"/>
    <mergeCell ref="A110:A111"/>
    <mergeCell ref="B110:B111"/>
    <mergeCell ref="A13:F13"/>
    <mergeCell ref="A14:F14"/>
    <mergeCell ref="A16:A17"/>
    <mergeCell ref="B16:B17"/>
    <mergeCell ref="C16:C17"/>
    <mergeCell ref="D16:D17"/>
    <mergeCell ref="E16:E17"/>
    <mergeCell ref="F16:G16"/>
  </mergeCells>
  <hyperlinks>
    <hyperlink ref="G2" r:id="rId1" display="jl:1039135.100 "/>
    <hyperlink ref="D126" r:id="rId2"/>
  </hyperlinks>
  <pageMargins left="0.70866141732283472" right="0.70866141732283472" top="0.78740157480314965" bottom="0.78740157480314965" header="0.19685039370078741" footer="0.31496062992125984"/>
  <pageSetup paperSize="9" scale="71" pageOrder="overThenDown" orientation="portrait" horizontalDpi="180" verticalDpi="180" r:id="rId3"/>
  <rowBreaks count="2" manualBreakCount="2">
    <brk id="47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ИП_питьевая</vt:lpstr>
      <vt:lpstr>ИП_поливная</vt:lpstr>
      <vt:lpstr>ИТС_поливная,</vt:lpstr>
      <vt:lpstr>ИТС_питьевая</vt:lpstr>
      <vt:lpstr>ИТС_питьевая!Заголовки_для_печати</vt:lpstr>
      <vt:lpstr>ИП_питьевая!Область_печати</vt:lpstr>
      <vt:lpstr>ИП_поливная!Область_печати</vt:lpstr>
      <vt:lpstr>ИТС_питьевая!Область_печати</vt:lpstr>
      <vt:lpstr>'ИТС_поливная,'!Область_печати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2018-12-07T10:02:08Z</cp:lastPrinted>
  <dcterms:created xsi:type="dcterms:W3CDTF">2018-12-07T09:48:25Z</dcterms:created>
  <dcterms:modified xsi:type="dcterms:W3CDTF">2018-12-11T05:13:21Z</dcterms:modified>
</cp:coreProperties>
</file>