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ГУ" sheetId="2" r:id="rId1"/>
  </sheets>
  <calcPr calcId="124519"/>
</workbook>
</file>

<file path=xl/calcChain.xml><?xml version="1.0" encoding="utf-8"?>
<calcChain xmlns="http://schemas.openxmlformats.org/spreadsheetml/2006/main">
  <c r="H10" i="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9"/>
  <c r="G9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2"/>
  <c r="G8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  <c r="G10"/>
  <c r="F86"/>
  <c r="F85"/>
  <c r="F77"/>
  <c r="F54"/>
  <c r="F5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9"/>
  <c r="D38"/>
  <c r="D37"/>
  <c r="F70" l="1"/>
  <c r="D70"/>
  <c r="F62"/>
  <c r="D62"/>
  <c r="F61"/>
  <c r="D61"/>
  <c r="F52"/>
  <c r="D52"/>
  <c r="F48"/>
  <c r="D48"/>
  <c r="F44"/>
  <c r="D41"/>
  <c r="F36"/>
  <c r="D36"/>
  <c r="F34"/>
  <c r="D34"/>
  <c r="F29"/>
  <c r="D29"/>
  <c r="D22"/>
  <c r="D21"/>
  <c r="D14"/>
  <c r="D13"/>
  <c r="D12" s="1"/>
  <c r="D75" s="1"/>
  <c r="F14" l="1"/>
  <c r="F41"/>
  <c r="F13" l="1"/>
  <c r="F12" l="1"/>
  <c r="F10" l="1"/>
  <c r="F9" l="1"/>
  <c r="F75" l="1"/>
  <c r="F76" l="1"/>
</calcChain>
</file>

<file path=xl/sharedStrings.xml><?xml version="1.0" encoding="utf-8"?>
<sst xmlns="http://schemas.openxmlformats.org/spreadsheetml/2006/main" count="233" uniqueCount="146">
  <si>
    <t>Акмолинский филиал республиканского  государственного  предприятия  на праве хозяйственного ведения "Казводхоз" МСХ  РК</t>
  </si>
  <si>
    <t>(тыс.тенге)</t>
  </si>
  <si>
    <t>№ п/п</t>
  </si>
  <si>
    <t>Наименование</t>
  </si>
  <si>
    <t>Единица измерен.</t>
  </si>
  <si>
    <t xml:space="preserve">Утверждено уполномоченным органом      </t>
  </si>
  <si>
    <t>Фактические затраты</t>
  </si>
  <si>
    <t>Отклонение проекта СЕМ от действующей ТС 2017 г</t>
  </si>
  <si>
    <t>Причины отклонения</t>
  </si>
  <si>
    <t>сумма</t>
  </si>
  <si>
    <t>%</t>
  </si>
  <si>
    <t>I</t>
  </si>
  <si>
    <t>Затраты на производство и предоставление услуг-всего</t>
  </si>
  <si>
    <t>тыс.тенге</t>
  </si>
  <si>
    <t>Материальные затраты, всего</t>
  </si>
  <si>
    <t>1.1</t>
  </si>
  <si>
    <t>Сырьё и материалы, всего</t>
  </si>
  <si>
    <t>1.2</t>
  </si>
  <si>
    <t>Запасные части</t>
  </si>
  <si>
    <t>1.3</t>
  </si>
  <si>
    <t>ГСМ</t>
  </si>
  <si>
    <t>общая сумма</t>
  </si>
  <si>
    <t>бензин</t>
  </si>
  <si>
    <t>АИ 92</t>
  </si>
  <si>
    <t>объем</t>
  </si>
  <si>
    <t>л</t>
  </si>
  <si>
    <t>цена</t>
  </si>
  <si>
    <t>тенге</t>
  </si>
  <si>
    <t>1.3.2</t>
  </si>
  <si>
    <t>дизтопливо</t>
  </si>
  <si>
    <t>Масла и смазки</t>
  </si>
  <si>
    <t>Моторное масло</t>
  </si>
  <si>
    <t xml:space="preserve">трансмиссионное </t>
  </si>
  <si>
    <t>1.4</t>
  </si>
  <si>
    <t>электроэнергия</t>
  </si>
  <si>
    <t>кВт</t>
  </si>
  <si>
    <t>2</t>
  </si>
  <si>
    <t>Затраты на оплату труда, всего</t>
  </si>
  <si>
    <t>2.1</t>
  </si>
  <si>
    <t>Заработная плата производственного персонала</t>
  </si>
  <si>
    <t>2.2</t>
  </si>
  <si>
    <t>социальный налог</t>
  </si>
  <si>
    <t>социальные отчисления</t>
  </si>
  <si>
    <t>2.3</t>
  </si>
  <si>
    <t>Мед. страхование</t>
  </si>
  <si>
    <t>3</t>
  </si>
  <si>
    <t>Амортизация</t>
  </si>
  <si>
    <t>4</t>
  </si>
  <si>
    <t>5</t>
  </si>
  <si>
    <t>Прочие затраты, всего</t>
  </si>
  <si>
    <t>5.1</t>
  </si>
  <si>
    <t>5.2</t>
  </si>
  <si>
    <t>Командировки</t>
  </si>
  <si>
    <t>5.2.1</t>
  </si>
  <si>
    <t>За проезд</t>
  </si>
  <si>
    <t>5.2.2</t>
  </si>
  <si>
    <t>Проживание</t>
  </si>
  <si>
    <t>Суточные</t>
  </si>
  <si>
    <t>5.3</t>
  </si>
  <si>
    <t>Охрана труда и ТБ</t>
  </si>
  <si>
    <t>Страхование, в том числе</t>
  </si>
  <si>
    <t>Обязательное страхование ГПО владельцев объектов, деятельность связанная с опасностью причинения вреда третьим лицам</t>
  </si>
  <si>
    <t>Обязательное страхование ГПО владельцев ТС</t>
  </si>
  <si>
    <t>обследование грузоподъемного крана</t>
  </si>
  <si>
    <t>Обязательное страхование ГПО работодателя за причинение вреда жизни и здоровью работника при исполнение им трудовых обязанностей</t>
  </si>
  <si>
    <t>спец.одежда</t>
  </si>
  <si>
    <t>Охрана пультом</t>
  </si>
  <si>
    <t>5.4</t>
  </si>
  <si>
    <t>5.5</t>
  </si>
  <si>
    <t>5.6</t>
  </si>
  <si>
    <t>II</t>
  </si>
  <si>
    <t>Расходы периода, всего</t>
  </si>
  <si>
    <t>Общие административные расходы</t>
  </si>
  <si>
    <t>6.1</t>
  </si>
  <si>
    <t>Заработная плата административного перснола</t>
  </si>
  <si>
    <t>6.2</t>
  </si>
  <si>
    <t>Социальный налог</t>
  </si>
  <si>
    <t>канцтовары</t>
  </si>
  <si>
    <t>Налоги</t>
  </si>
  <si>
    <t>Налог на имущество</t>
  </si>
  <si>
    <t>Налог на землю</t>
  </si>
  <si>
    <t>Налог на транспорт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</si>
  <si>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</si>
  <si>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</si>
  <si>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</si>
  <si>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</si>
  <si>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</si>
  <si>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</si>
  <si>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</si>
  <si>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</si>
  <si>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</si>
  <si>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</si>
  <si>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</si>
  <si>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Справочно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</si>
  <si>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</si>
  <si>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</si>
  <si>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</si>
  <si>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</si>
  <si>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</si>
  <si>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</si>
  <si>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Среднемесячная заработная плата, всего</t>
  </si>
  <si>
    <t>Директор</t>
  </si>
  <si>
    <t>Е. Бадашев</t>
  </si>
  <si>
    <t>Главный бухгалтер</t>
  </si>
  <si>
    <t>А. Алшинбаева</t>
  </si>
  <si>
    <t>1.2.1</t>
  </si>
  <si>
    <t>1.2.3</t>
  </si>
  <si>
    <t>Ф-л ТОО "Кокшетау Энерго Центр" Горэлектросети</t>
  </si>
  <si>
    <t>4.1</t>
  </si>
  <si>
    <t>обслуживание систем видео наблюдения</t>
  </si>
  <si>
    <t>4.2</t>
  </si>
  <si>
    <t>охрана пультом</t>
  </si>
  <si>
    <t>4.4</t>
  </si>
  <si>
    <t>4.4.1</t>
  </si>
  <si>
    <t>4.4.2</t>
  </si>
  <si>
    <t>4.4.3</t>
  </si>
  <si>
    <t>4.5</t>
  </si>
  <si>
    <t>4.5.1</t>
  </si>
  <si>
    <t>Разработка деклорации</t>
  </si>
  <si>
    <t>4.5.2</t>
  </si>
  <si>
    <t>4.5.3</t>
  </si>
  <si>
    <t>Обучение по ТБ</t>
  </si>
  <si>
    <t>4.5.4</t>
  </si>
  <si>
    <t>4.5.4.1</t>
  </si>
  <si>
    <t>4.5.4.2</t>
  </si>
  <si>
    <t>4.5.4.3</t>
  </si>
  <si>
    <t>4.5.4.4</t>
  </si>
  <si>
    <t>4.6</t>
  </si>
  <si>
    <t>4.7</t>
  </si>
  <si>
    <t>4.8</t>
  </si>
  <si>
    <t>услуги связи</t>
  </si>
  <si>
    <t>4.9</t>
  </si>
  <si>
    <t>хоз.товары</t>
  </si>
  <si>
    <t>Услуги банков</t>
  </si>
  <si>
    <t>5.6.1</t>
  </si>
  <si>
    <t>5.6.2</t>
  </si>
  <si>
    <t>5.6.3</t>
  </si>
  <si>
    <t>5.6.4</t>
  </si>
  <si>
    <t>Плата в фонд охраны природы</t>
  </si>
  <si>
    <t>7</t>
  </si>
  <si>
    <t>Начальник отдела тарифообразования, планирования и экономического анализа</t>
  </si>
  <si>
    <t>А. Абельдинов</t>
  </si>
  <si>
    <t xml:space="preserve">Утверждено уполномоченным органом  за 5 мес.    </t>
  </si>
  <si>
    <t>Видеобнаблюдения</t>
  </si>
  <si>
    <t>Исп.Жумажанов</t>
  </si>
  <si>
    <t>Тарифная смета  на услугу по регулированию поверхностного стока при помощи подпорных гидротехнических сооружений по Чагленскому гидроузлу за 5 мес 2018 год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</si>
</sst>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6" fillId="0" borderId="0" xfId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/>
    <xf numFmtId="0" fontId="4" fillId="2" borderId="0" xfId="0" applyFont="1" applyFill="1"/>
    <xf numFmtId="0" fontId="5" fillId="0" borderId="0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/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9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166" fontId="4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44302</xdr:colOff>
      <xdr:row>5</xdr:row>
      <xdr:rowOff>44303</xdr:rowOff>
    </xdr:from>
    <xdr:ext cx="125375" cy="264560"/>
    <xdr:sp macro="" textlink="">
      <xdr:nvSpPr>
        <xdr:cNvPr id="2" name="TextBox 1"/>
        <xdr:cNvSpPr txBox="1"/>
      </xdr:nvSpPr>
      <xdr:spPr>
        <a:xfrm>
          <a:off x="577702" y="106347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5</xdr:row>
      <xdr:rowOff>254739</xdr:rowOff>
    </xdr:from>
    <xdr:ext cx="125375" cy="264560"/>
    <xdr:sp macro="" textlink="">
      <xdr:nvSpPr>
        <xdr:cNvPr id="3" name="TextBox 2"/>
        <xdr:cNvSpPr txBox="1"/>
      </xdr:nvSpPr>
      <xdr:spPr>
        <a:xfrm>
          <a:off x="655231" y="12548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6</xdr:row>
      <xdr:rowOff>509477</xdr:rowOff>
    </xdr:from>
    <xdr:ext cx="125375" cy="264560"/>
    <xdr:sp macro="" textlink="">
      <xdr:nvSpPr>
        <xdr:cNvPr id="4" name="TextBox 3"/>
        <xdr:cNvSpPr txBox="1"/>
      </xdr:nvSpPr>
      <xdr:spPr>
        <a:xfrm>
          <a:off x="2117207" y="17667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6</xdr:row>
      <xdr:rowOff>487326</xdr:rowOff>
    </xdr:from>
    <xdr:ext cx="125375" cy="264560"/>
    <xdr:sp macro="" textlink="">
      <xdr:nvSpPr>
        <xdr:cNvPr id="5" name="TextBox 4"/>
        <xdr:cNvSpPr txBox="1"/>
      </xdr:nvSpPr>
      <xdr:spPr>
        <a:xfrm>
          <a:off x="2371946" y="17446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6</xdr:row>
      <xdr:rowOff>631308</xdr:rowOff>
    </xdr:from>
    <xdr:ext cx="125375" cy="264560"/>
    <xdr:sp macro="" textlink="">
      <xdr:nvSpPr>
        <xdr:cNvPr id="6" name="TextBox 5"/>
        <xdr:cNvSpPr txBox="1"/>
      </xdr:nvSpPr>
      <xdr:spPr>
        <a:xfrm>
          <a:off x="599853" y="17743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6</xdr:row>
      <xdr:rowOff>553780</xdr:rowOff>
    </xdr:from>
    <xdr:ext cx="125375" cy="264560"/>
    <xdr:sp macro="" textlink="">
      <xdr:nvSpPr>
        <xdr:cNvPr id="7" name="TextBox 6"/>
        <xdr:cNvSpPr txBox="1"/>
      </xdr:nvSpPr>
      <xdr:spPr>
        <a:xfrm>
          <a:off x="1076103" y="17729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5</xdr:row>
      <xdr:rowOff>387646</xdr:rowOff>
    </xdr:from>
    <xdr:ext cx="66454" cy="264560"/>
    <xdr:sp macro="" textlink="">
      <xdr:nvSpPr>
        <xdr:cNvPr id="8" name="TextBox 7"/>
        <xdr:cNvSpPr txBox="1"/>
      </xdr:nvSpPr>
      <xdr:spPr>
        <a:xfrm flipH="1">
          <a:off x="1552353" y="125442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5</xdr:row>
      <xdr:rowOff>199361</xdr:rowOff>
    </xdr:from>
    <xdr:ext cx="125375" cy="264560"/>
    <xdr:sp macro="" textlink="">
      <xdr:nvSpPr>
        <xdr:cNvPr id="9" name="TextBox 8"/>
        <xdr:cNvSpPr txBox="1"/>
      </xdr:nvSpPr>
      <xdr:spPr>
        <a:xfrm>
          <a:off x="976423" y="121853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6</xdr:row>
      <xdr:rowOff>542703</xdr:rowOff>
    </xdr:from>
    <xdr:ext cx="125375" cy="264560"/>
    <xdr:sp macro="" textlink="">
      <xdr:nvSpPr>
        <xdr:cNvPr id="10" name="TextBox 9"/>
        <xdr:cNvSpPr txBox="1"/>
      </xdr:nvSpPr>
      <xdr:spPr>
        <a:xfrm>
          <a:off x="2471626" y="17714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6</xdr:row>
      <xdr:rowOff>454099</xdr:rowOff>
    </xdr:from>
    <xdr:ext cx="66454" cy="264560"/>
    <xdr:sp macro="" textlink="">
      <xdr:nvSpPr>
        <xdr:cNvPr id="11" name="TextBox 10"/>
        <xdr:cNvSpPr txBox="1"/>
      </xdr:nvSpPr>
      <xdr:spPr>
        <a:xfrm flipH="1">
          <a:off x="2493778" y="17113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5</xdr:row>
      <xdr:rowOff>454099</xdr:rowOff>
    </xdr:from>
    <xdr:ext cx="66454" cy="264560"/>
    <xdr:sp macro="" textlink="">
      <xdr:nvSpPr>
        <xdr:cNvPr id="12" name="TextBox 11"/>
        <xdr:cNvSpPr txBox="1"/>
      </xdr:nvSpPr>
      <xdr:spPr>
        <a:xfrm flipH="1">
          <a:off x="2571307" y="12541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6</xdr:row>
      <xdr:rowOff>520552</xdr:rowOff>
    </xdr:from>
    <xdr:ext cx="66454" cy="264560"/>
    <xdr:sp macro="" textlink="">
      <xdr:nvSpPr>
        <xdr:cNvPr id="13" name="TextBox 12"/>
        <xdr:cNvSpPr txBox="1"/>
      </xdr:nvSpPr>
      <xdr:spPr>
        <a:xfrm flipH="1">
          <a:off x="2239039" y="176832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6</xdr:row>
      <xdr:rowOff>564854</xdr:rowOff>
    </xdr:from>
    <xdr:ext cx="66454" cy="264560"/>
    <xdr:sp macro="" textlink="">
      <xdr:nvSpPr>
        <xdr:cNvPr id="14" name="TextBox 13"/>
        <xdr:cNvSpPr txBox="1"/>
      </xdr:nvSpPr>
      <xdr:spPr>
        <a:xfrm flipH="1">
          <a:off x="2305493" y="17745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6</xdr:row>
      <xdr:rowOff>498400</xdr:rowOff>
    </xdr:from>
    <xdr:ext cx="184731" cy="255111"/>
    <xdr:sp macro="" textlink="">
      <xdr:nvSpPr>
        <xdr:cNvPr id="15" name="TextBox 14"/>
        <xdr:cNvSpPr txBox="1"/>
      </xdr:nvSpPr>
      <xdr:spPr>
        <a:xfrm>
          <a:off x="2464981" y="1755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6</xdr:row>
      <xdr:rowOff>476250</xdr:rowOff>
    </xdr:from>
    <xdr:ext cx="66454" cy="264560"/>
    <xdr:sp macro="" textlink="">
      <xdr:nvSpPr>
        <xdr:cNvPr id="16" name="TextBox 15"/>
        <xdr:cNvSpPr txBox="1"/>
      </xdr:nvSpPr>
      <xdr:spPr>
        <a:xfrm flipH="1">
          <a:off x="2394097" y="1733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6</xdr:row>
      <xdr:rowOff>487325</xdr:rowOff>
    </xdr:from>
    <xdr:ext cx="175008" cy="255111"/>
    <xdr:sp macro="" textlink="">
      <xdr:nvSpPr>
        <xdr:cNvPr id="17" name="TextBox 16"/>
        <xdr:cNvSpPr txBox="1"/>
      </xdr:nvSpPr>
      <xdr:spPr>
        <a:xfrm>
          <a:off x="2286221" y="174462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5</xdr:row>
      <xdr:rowOff>343343</xdr:rowOff>
    </xdr:from>
    <xdr:ext cx="125375" cy="264560"/>
    <xdr:sp macro="" textlink="">
      <xdr:nvSpPr>
        <xdr:cNvPr id="18" name="TextBox 17"/>
        <xdr:cNvSpPr txBox="1"/>
      </xdr:nvSpPr>
      <xdr:spPr>
        <a:xfrm>
          <a:off x="1526658" y="125774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6</xdr:row>
      <xdr:rowOff>465174</xdr:rowOff>
    </xdr:from>
    <xdr:ext cx="125375" cy="264560"/>
    <xdr:sp macro="" textlink="">
      <xdr:nvSpPr>
        <xdr:cNvPr id="19" name="TextBox 18"/>
        <xdr:cNvSpPr txBox="1"/>
      </xdr:nvSpPr>
      <xdr:spPr>
        <a:xfrm>
          <a:off x="2412705" y="17224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6</xdr:row>
      <xdr:rowOff>409796</xdr:rowOff>
    </xdr:from>
    <xdr:ext cx="125375" cy="264560"/>
    <xdr:sp macro="" textlink="">
      <xdr:nvSpPr>
        <xdr:cNvPr id="20" name="TextBox 19"/>
        <xdr:cNvSpPr txBox="1"/>
      </xdr:nvSpPr>
      <xdr:spPr>
        <a:xfrm>
          <a:off x="2479158" y="16670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1583807</xdr:colOff>
      <xdr:row>6</xdr:row>
      <xdr:rowOff>509477</xdr:rowOff>
    </xdr:from>
    <xdr:ext cx="125375" cy="264560"/>
    <xdr:sp macro="" textlink="">
      <xdr:nvSpPr>
        <xdr:cNvPr id="21" name="TextBox 20"/>
        <xdr:cNvSpPr txBox="1"/>
      </xdr:nvSpPr>
      <xdr:spPr>
        <a:xfrm>
          <a:off x="2121689" y="176453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1838546</xdr:colOff>
      <xdr:row>6</xdr:row>
      <xdr:rowOff>487326</xdr:rowOff>
    </xdr:from>
    <xdr:ext cx="125375" cy="264560"/>
    <xdr:sp macro="" textlink="">
      <xdr:nvSpPr>
        <xdr:cNvPr id="22" name="TextBox 21"/>
        <xdr:cNvSpPr txBox="1"/>
      </xdr:nvSpPr>
      <xdr:spPr>
        <a:xfrm>
          <a:off x="2376428" y="174238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66453</xdr:colOff>
      <xdr:row>6</xdr:row>
      <xdr:rowOff>631308</xdr:rowOff>
    </xdr:from>
    <xdr:ext cx="125375" cy="264560"/>
    <xdr:sp macro="" textlink="">
      <xdr:nvSpPr>
        <xdr:cNvPr id="23" name="TextBox 22"/>
        <xdr:cNvSpPr txBox="1"/>
      </xdr:nvSpPr>
      <xdr:spPr>
        <a:xfrm>
          <a:off x="604335" y="188636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542703</xdr:colOff>
      <xdr:row>6</xdr:row>
      <xdr:rowOff>553780</xdr:rowOff>
    </xdr:from>
    <xdr:ext cx="125375" cy="264560"/>
    <xdr:sp macro="" textlink="">
      <xdr:nvSpPr>
        <xdr:cNvPr id="24" name="TextBox 23"/>
        <xdr:cNvSpPr txBox="1"/>
      </xdr:nvSpPr>
      <xdr:spPr>
        <a:xfrm>
          <a:off x="1080585" y="180883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1938226</xdr:colOff>
      <xdr:row>6</xdr:row>
      <xdr:rowOff>542703</xdr:rowOff>
    </xdr:from>
    <xdr:ext cx="125375" cy="264560"/>
    <xdr:sp macro="" textlink="">
      <xdr:nvSpPr>
        <xdr:cNvPr id="25" name="TextBox 24"/>
        <xdr:cNvSpPr txBox="1"/>
      </xdr:nvSpPr>
      <xdr:spPr>
        <a:xfrm>
          <a:off x="2476108" y="179776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1960378</xdr:colOff>
      <xdr:row>6</xdr:row>
      <xdr:rowOff>454099</xdr:rowOff>
    </xdr:from>
    <xdr:ext cx="66454" cy="264560"/>
    <xdr:sp macro="" textlink="">
      <xdr:nvSpPr>
        <xdr:cNvPr id="26" name="TextBox 25"/>
        <xdr:cNvSpPr txBox="1"/>
      </xdr:nvSpPr>
      <xdr:spPr>
        <a:xfrm flipH="1">
          <a:off x="2498260" y="170915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1705639</xdr:colOff>
      <xdr:row>6</xdr:row>
      <xdr:rowOff>520552</xdr:rowOff>
    </xdr:from>
    <xdr:ext cx="66454" cy="264560"/>
    <xdr:sp macro="" textlink="">
      <xdr:nvSpPr>
        <xdr:cNvPr id="27" name="TextBox 26"/>
        <xdr:cNvSpPr txBox="1"/>
      </xdr:nvSpPr>
      <xdr:spPr>
        <a:xfrm flipH="1">
          <a:off x="2243521" y="177561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1772093</xdr:colOff>
      <xdr:row>6</xdr:row>
      <xdr:rowOff>564854</xdr:rowOff>
    </xdr:from>
    <xdr:ext cx="66454" cy="264560"/>
    <xdr:sp macro="" textlink="">
      <xdr:nvSpPr>
        <xdr:cNvPr id="28" name="TextBox 27"/>
        <xdr:cNvSpPr txBox="1"/>
      </xdr:nvSpPr>
      <xdr:spPr>
        <a:xfrm flipH="1">
          <a:off x="2309975" y="181991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1931581</xdr:colOff>
      <xdr:row>6</xdr:row>
      <xdr:rowOff>498400</xdr:rowOff>
    </xdr:from>
    <xdr:ext cx="184731" cy="255111"/>
    <xdr:sp macro="" textlink="">
      <xdr:nvSpPr>
        <xdr:cNvPr id="29" name="TextBox 28"/>
        <xdr:cNvSpPr txBox="1"/>
      </xdr:nvSpPr>
      <xdr:spPr>
        <a:xfrm>
          <a:off x="2469463" y="1753459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1860697</xdr:colOff>
      <xdr:row>6</xdr:row>
      <xdr:rowOff>476250</xdr:rowOff>
    </xdr:from>
    <xdr:ext cx="66454" cy="264560"/>
    <xdr:sp macro="" textlink="">
      <xdr:nvSpPr>
        <xdr:cNvPr id="30" name="TextBox 29"/>
        <xdr:cNvSpPr txBox="1"/>
      </xdr:nvSpPr>
      <xdr:spPr>
        <a:xfrm flipH="1">
          <a:off x="2398579" y="173130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1752821</xdr:colOff>
      <xdr:row>6</xdr:row>
      <xdr:rowOff>487325</xdr:rowOff>
    </xdr:from>
    <xdr:ext cx="175008" cy="255111"/>
    <xdr:sp macro="" textlink="">
      <xdr:nvSpPr>
        <xdr:cNvPr id="31" name="TextBox 30"/>
        <xdr:cNvSpPr txBox="1"/>
      </xdr:nvSpPr>
      <xdr:spPr>
        <a:xfrm>
          <a:off x="2290703" y="1742384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1879305</xdr:colOff>
      <xdr:row>6</xdr:row>
      <xdr:rowOff>465174</xdr:rowOff>
    </xdr:from>
    <xdr:ext cx="125375" cy="264560"/>
    <xdr:sp macro="" textlink="">
      <xdr:nvSpPr>
        <xdr:cNvPr id="32" name="TextBox 31"/>
        <xdr:cNvSpPr txBox="1"/>
      </xdr:nvSpPr>
      <xdr:spPr>
        <a:xfrm>
          <a:off x="2417187" y="17202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1945758</xdr:colOff>
      <xdr:row>6</xdr:row>
      <xdr:rowOff>409796</xdr:rowOff>
    </xdr:from>
    <xdr:ext cx="125375" cy="264560"/>
    <xdr:sp macro="" textlink="">
      <xdr:nvSpPr>
        <xdr:cNvPr id="33" name="TextBox 32"/>
        <xdr:cNvSpPr txBox="1"/>
      </xdr:nvSpPr>
      <xdr:spPr>
        <a:xfrm>
          <a:off x="2483640" y="166485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topLeftCell="A75" zoomScale="85" zoomScaleNormal="85" workbookViewId="0">
      <selection activeCell="H33" sqref="H11:H33"/>
    </sheetView>
  </sheetViews>
  <sheetFormatPr defaultRowHeight="15.75"/>
  <cols>
    <col min="1" max="1" width="8" style="27" customWidth="1"/>
    <col min="2" max="2" width="35.7109375" style="1" customWidth="1"/>
    <col min="3" max="3" width="11.42578125" style="1" customWidth="1"/>
    <col min="4" max="5" width="17.7109375" style="1" customWidth="1"/>
    <col min="6" max="6" width="14.42578125" style="1" customWidth="1"/>
    <col min="7" max="7" width="12.42578125" style="1" customWidth="1"/>
    <col min="8" max="8" width="11.85546875" style="1" customWidth="1"/>
    <col min="9" max="9" width="25.42578125" style="1" hidden="1" customWidth="1"/>
    <col min="10" max="10" width="13.85546875" style="1" customWidth="1"/>
    <col min="11" max="11" width="9.140625" style="1"/>
    <col min="12" max="12" width="19.5703125" style="1" customWidth="1"/>
    <col min="13" max="16384" width="9.140625" style="1"/>
  </cols>
  <sheetData>
    <row r="1" spans="1:12" ht="15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2" ht="15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12" ht="15.75" customHeight="1">
      <c r="A3" s="49" t="s">
        <v>145</v>
      </c>
      <c r="B3" s="49"/>
      <c r="C3" s="49"/>
      <c r="D3" s="49"/>
      <c r="E3" s="49"/>
      <c r="F3" s="49"/>
      <c r="G3" s="49"/>
      <c r="H3" s="49"/>
      <c r="I3" s="49"/>
    </row>
    <row r="4" spans="1:12" ht="18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12" ht="15.75" customHeight="1">
      <c r="A5" s="30"/>
      <c r="B5" s="30"/>
      <c r="C5" s="30"/>
      <c r="D5" s="30"/>
      <c r="E5" s="30"/>
      <c r="F5" s="30"/>
      <c r="G5" s="30"/>
      <c r="H5" s="2" t="s">
        <v>1</v>
      </c>
    </row>
    <row r="6" spans="1:12" ht="18.75" customHeight="1">
      <c r="A6" s="42" t="s">
        <v>2</v>
      </c>
      <c r="B6" s="43" t="s">
        <v>3</v>
      </c>
      <c r="C6" s="42" t="s">
        <v>4</v>
      </c>
      <c r="D6" s="42" t="s">
        <v>5</v>
      </c>
      <c r="E6" s="42" t="s">
        <v>142</v>
      </c>
      <c r="F6" s="42" t="s">
        <v>6</v>
      </c>
      <c r="G6" s="42" t="s">
        <v>7</v>
      </c>
      <c r="H6" s="42"/>
      <c r="I6" s="50" t="s">
        <v>8</v>
      </c>
    </row>
    <row r="7" spans="1:12" ht="51" customHeight="1">
      <c r="A7" s="42"/>
      <c r="B7" s="43"/>
      <c r="C7" s="43"/>
      <c r="D7" s="43"/>
      <c r="E7" s="43"/>
      <c r="F7" s="43"/>
      <c r="G7" s="3" t="s">
        <v>9</v>
      </c>
      <c r="H7" s="3" t="s">
        <v>10</v>
      </c>
      <c r="I7" s="50"/>
      <c r="J7" s="32"/>
    </row>
    <row r="8" spans="1:12" s="5" customForma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2" s="12" customFormat="1" ht="31.5">
      <c r="A9" s="6" t="s">
        <v>11</v>
      </c>
      <c r="B9" s="7" t="s">
        <v>12</v>
      </c>
      <c r="C9" s="8" t="s">
        <v>13</v>
      </c>
      <c r="D9" s="9">
        <v>14042.16</v>
      </c>
      <c r="E9" s="9">
        <f>D9/12*5</f>
        <v>5850.9000000000005</v>
      </c>
      <c r="F9" s="9">
        <f>F10+F34+F40+F41</f>
        <v>5807.6760000000004</v>
      </c>
      <c r="G9" s="9">
        <f>F9-E9</f>
        <v>-43.22400000000016</v>
      </c>
      <c r="H9" s="33">
        <f>F9/E9*100-100</f>
        <v>-0.73875813977336691</v>
      </c>
      <c r="I9" s="34"/>
      <c r="J9" s="11"/>
      <c r="L9" s="11"/>
    </row>
    <row r="10" spans="1:12" s="12" customFormat="1">
      <c r="A10" s="6">
        <v>1</v>
      </c>
      <c r="B10" s="7" t="s">
        <v>14</v>
      </c>
      <c r="C10" s="8" t="s">
        <v>13</v>
      </c>
      <c r="D10" s="9">
        <v>1483.2550000000001</v>
      </c>
      <c r="E10" s="9">
        <f t="shared" ref="E10:E73" si="0">D10/12*5</f>
        <v>618.02291666666667</v>
      </c>
      <c r="F10" s="9">
        <f>F11+F12+F29+F33</f>
        <v>419.09199999999998</v>
      </c>
      <c r="G10" s="9">
        <f>F10-E10</f>
        <v>-198.93091666666669</v>
      </c>
      <c r="H10" s="33">
        <f t="shared" ref="H10:H73" si="1">F10/E10*100-100</f>
        <v>-32.188275111157566</v>
      </c>
      <c r="I10" s="34"/>
    </row>
    <row r="11" spans="1:12" ht="31.5" customHeight="1">
      <c r="A11" s="13" t="s">
        <v>15</v>
      </c>
      <c r="B11" s="14" t="s">
        <v>16</v>
      </c>
      <c r="C11" s="15" t="s">
        <v>13</v>
      </c>
      <c r="D11" s="16">
        <v>86.89</v>
      </c>
      <c r="E11" s="16">
        <f t="shared" si="0"/>
        <v>36.204166666666666</v>
      </c>
      <c r="F11" s="16"/>
      <c r="G11" s="16">
        <f>F11-E11</f>
        <v>-36.204166666666666</v>
      </c>
      <c r="H11" s="22">
        <f t="shared" si="1"/>
        <v>-100</v>
      </c>
      <c r="I11" s="44"/>
    </row>
    <row r="12" spans="1:12">
      <c r="A12" s="13" t="s">
        <v>17</v>
      </c>
      <c r="B12" s="14" t="s">
        <v>20</v>
      </c>
      <c r="C12" s="15" t="s">
        <v>13</v>
      </c>
      <c r="D12" s="39">
        <f>D13</f>
        <v>343.30700000000002</v>
      </c>
      <c r="E12" s="16">
        <f t="shared" si="0"/>
        <v>143.04458333333335</v>
      </c>
      <c r="F12" s="16">
        <f>F13</f>
        <v>117.58799999999999</v>
      </c>
      <c r="G12" s="16">
        <f t="shared" ref="G12:G75" si="2">F12-E12</f>
        <v>-25.456583333333356</v>
      </c>
      <c r="H12" s="22">
        <f t="shared" si="1"/>
        <v>-17.796258159606424</v>
      </c>
      <c r="I12" s="45"/>
    </row>
    <row r="13" spans="1:12" hidden="1">
      <c r="A13" s="13"/>
      <c r="B13" s="14" t="s">
        <v>21</v>
      </c>
      <c r="C13" s="15" t="s">
        <v>13</v>
      </c>
      <c r="D13" s="16">
        <f>D14+D21</f>
        <v>343.30700000000002</v>
      </c>
      <c r="E13" s="16">
        <f t="shared" si="0"/>
        <v>143.04458333333335</v>
      </c>
      <c r="F13" s="16">
        <f>F14+F21+F18</f>
        <v>117.58799999999999</v>
      </c>
      <c r="G13" s="16">
        <f t="shared" si="2"/>
        <v>-25.456583333333356</v>
      </c>
      <c r="H13" s="22">
        <f t="shared" si="1"/>
        <v>-17.796258159606424</v>
      </c>
      <c r="I13" s="35"/>
    </row>
    <row r="14" spans="1:12">
      <c r="A14" s="13" t="s">
        <v>105</v>
      </c>
      <c r="B14" s="14" t="s">
        <v>22</v>
      </c>
      <c r="C14" s="15" t="s">
        <v>13</v>
      </c>
      <c r="D14" s="39">
        <f>D15</f>
        <v>335.57600000000002</v>
      </c>
      <c r="E14" s="16">
        <f t="shared" si="0"/>
        <v>139.82333333333335</v>
      </c>
      <c r="F14" s="16">
        <f>F15</f>
        <v>117.58799999999999</v>
      </c>
      <c r="G14" s="16">
        <f t="shared" si="2"/>
        <v>-22.235333333333358</v>
      </c>
      <c r="H14" s="22">
        <f t="shared" si="1"/>
        <v>-15.90244832765157</v>
      </c>
      <c r="I14" s="35"/>
    </row>
    <row r="15" spans="1:12">
      <c r="A15" s="13"/>
      <c r="B15" s="14" t="s">
        <v>23</v>
      </c>
      <c r="C15" s="15" t="s">
        <v>13</v>
      </c>
      <c r="D15" s="39">
        <v>335.57600000000002</v>
      </c>
      <c r="E15" s="16">
        <f t="shared" si="0"/>
        <v>139.82333333333335</v>
      </c>
      <c r="F15" s="16">
        <v>117.58799999999999</v>
      </c>
      <c r="G15" s="16">
        <f t="shared" si="2"/>
        <v>-22.235333333333358</v>
      </c>
      <c r="H15" s="22">
        <f t="shared" si="1"/>
        <v>-15.90244832765157</v>
      </c>
      <c r="I15" s="35"/>
    </row>
    <row r="16" spans="1:12" hidden="1">
      <c r="A16" s="13"/>
      <c r="B16" s="20" t="s">
        <v>24</v>
      </c>
      <c r="C16" s="15" t="s">
        <v>25</v>
      </c>
      <c r="D16" s="16">
        <v>3480</v>
      </c>
      <c r="E16" s="16">
        <f t="shared" si="0"/>
        <v>1450</v>
      </c>
      <c r="F16" s="16"/>
      <c r="G16" s="16">
        <f t="shared" si="2"/>
        <v>-1450</v>
      </c>
      <c r="H16" s="22">
        <f t="shared" si="1"/>
        <v>-100</v>
      </c>
      <c r="I16" s="35"/>
    </row>
    <row r="17" spans="1:9" hidden="1">
      <c r="A17" s="13"/>
      <c r="B17" s="20" t="s">
        <v>26</v>
      </c>
      <c r="C17" s="15" t="s">
        <v>27</v>
      </c>
      <c r="D17" s="16">
        <v>96.43</v>
      </c>
      <c r="E17" s="16">
        <f t="shared" si="0"/>
        <v>40.179166666666674</v>
      </c>
      <c r="F17" s="16"/>
      <c r="G17" s="16">
        <f t="shared" si="2"/>
        <v>-40.179166666666674</v>
      </c>
      <c r="H17" s="22">
        <f t="shared" si="1"/>
        <v>-100</v>
      </c>
      <c r="I17" s="35"/>
    </row>
    <row r="18" spans="1:9">
      <c r="A18" s="13" t="s">
        <v>28</v>
      </c>
      <c r="B18" s="14" t="s">
        <v>29</v>
      </c>
      <c r="C18" s="15" t="s">
        <v>13</v>
      </c>
      <c r="D18" s="16">
        <v>0</v>
      </c>
      <c r="E18" s="16">
        <f t="shared" si="0"/>
        <v>0</v>
      </c>
      <c r="F18" s="16"/>
      <c r="G18" s="16">
        <f t="shared" si="2"/>
        <v>0</v>
      </c>
      <c r="H18" s="22" t="e">
        <f t="shared" si="1"/>
        <v>#DIV/0!</v>
      </c>
      <c r="I18" s="35"/>
    </row>
    <row r="19" spans="1:9" hidden="1">
      <c r="A19" s="13"/>
      <c r="B19" s="20" t="s">
        <v>24</v>
      </c>
      <c r="C19" s="15" t="s">
        <v>25</v>
      </c>
      <c r="D19" s="16">
        <v>0</v>
      </c>
      <c r="E19" s="16">
        <f t="shared" si="0"/>
        <v>0</v>
      </c>
      <c r="F19" s="16"/>
      <c r="G19" s="16">
        <f t="shared" si="2"/>
        <v>0</v>
      </c>
      <c r="H19" s="22" t="e">
        <f t="shared" si="1"/>
        <v>#DIV/0!</v>
      </c>
      <c r="I19" s="35"/>
    </row>
    <row r="20" spans="1:9" hidden="1">
      <c r="A20" s="13"/>
      <c r="B20" s="20" t="s">
        <v>26</v>
      </c>
      <c r="C20" s="15" t="s">
        <v>27</v>
      </c>
      <c r="D20" s="16">
        <v>0</v>
      </c>
      <c r="E20" s="16">
        <f t="shared" si="0"/>
        <v>0</v>
      </c>
      <c r="F20" s="16"/>
      <c r="G20" s="16">
        <f t="shared" si="2"/>
        <v>0</v>
      </c>
      <c r="H20" s="22" t="e">
        <f t="shared" si="1"/>
        <v>#DIV/0!</v>
      </c>
      <c r="I20" s="35"/>
    </row>
    <row r="21" spans="1:9">
      <c r="A21" s="13" t="s">
        <v>106</v>
      </c>
      <c r="B21" s="14" t="s">
        <v>30</v>
      </c>
      <c r="C21" s="15" t="s">
        <v>13</v>
      </c>
      <c r="D21" s="16">
        <f>D23+D26</f>
        <v>7.7309999999999999</v>
      </c>
      <c r="E21" s="16">
        <f t="shared" si="0"/>
        <v>3.2212499999999999</v>
      </c>
      <c r="F21" s="16"/>
      <c r="G21" s="16">
        <f t="shared" si="2"/>
        <v>-3.2212499999999999</v>
      </c>
      <c r="H21" s="22">
        <f t="shared" si="1"/>
        <v>-100</v>
      </c>
      <c r="I21" s="35"/>
    </row>
    <row r="22" spans="1:9" hidden="1">
      <c r="A22" s="13"/>
      <c r="B22" s="20" t="s">
        <v>24</v>
      </c>
      <c r="C22" s="15" t="s">
        <v>25</v>
      </c>
      <c r="D22" s="16">
        <f>D24+D27</f>
        <v>11.43</v>
      </c>
      <c r="E22" s="16">
        <f t="shared" si="0"/>
        <v>4.7625000000000002</v>
      </c>
      <c r="F22" s="16"/>
      <c r="G22" s="16">
        <f t="shared" si="2"/>
        <v>-4.7625000000000002</v>
      </c>
      <c r="H22" s="22">
        <f t="shared" si="1"/>
        <v>-100</v>
      </c>
      <c r="I22" s="35"/>
    </row>
    <row r="23" spans="1:9" hidden="1">
      <c r="A23" s="13"/>
      <c r="B23" s="14" t="s">
        <v>31</v>
      </c>
      <c r="C23" s="15" t="s">
        <v>13</v>
      </c>
      <c r="D23" s="16">
        <v>6.4290000000000003</v>
      </c>
      <c r="E23" s="16">
        <f t="shared" si="0"/>
        <v>2.6787500000000004</v>
      </c>
      <c r="F23" s="16"/>
      <c r="G23" s="16">
        <f t="shared" si="2"/>
        <v>-2.6787500000000004</v>
      </c>
      <c r="H23" s="22">
        <f t="shared" si="1"/>
        <v>-100</v>
      </c>
      <c r="I23" s="35"/>
    </row>
    <row r="24" spans="1:9" hidden="1">
      <c r="A24" s="13"/>
      <c r="B24" s="20" t="s">
        <v>24</v>
      </c>
      <c r="C24" s="15" t="s">
        <v>25</v>
      </c>
      <c r="D24" s="16">
        <v>9</v>
      </c>
      <c r="E24" s="16">
        <f t="shared" si="0"/>
        <v>3.75</v>
      </c>
      <c r="F24" s="16"/>
      <c r="G24" s="16">
        <f t="shared" si="2"/>
        <v>-3.75</v>
      </c>
      <c r="H24" s="22">
        <f t="shared" si="1"/>
        <v>-100</v>
      </c>
      <c r="I24" s="35"/>
    </row>
    <row r="25" spans="1:9" hidden="1">
      <c r="A25" s="13"/>
      <c r="B25" s="20" t="s">
        <v>26</v>
      </c>
      <c r="C25" s="15" t="s">
        <v>27</v>
      </c>
      <c r="D25" s="16">
        <v>714.3</v>
      </c>
      <c r="E25" s="16">
        <f t="shared" si="0"/>
        <v>297.625</v>
      </c>
      <c r="F25" s="16"/>
      <c r="G25" s="16">
        <f t="shared" si="2"/>
        <v>-297.625</v>
      </c>
      <c r="H25" s="22">
        <f t="shared" si="1"/>
        <v>-100</v>
      </c>
      <c r="I25" s="35"/>
    </row>
    <row r="26" spans="1:9" hidden="1">
      <c r="A26" s="13"/>
      <c r="B26" s="14" t="s">
        <v>32</v>
      </c>
      <c r="C26" s="15" t="s">
        <v>13</v>
      </c>
      <c r="D26" s="16">
        <v>1.302</v>
      </c>
      <c r="E26" s="16">
        <f t="shared" si="0"/>
        <v>0.54249999999999998</v>
      </c>
      <c r="F26" s="16"/>
      <c r="G26" s="16">
        <f t="shared" si="2"/>
        <v>-0.54249999999999998</v>
      </c>
      <c r="H26" s="22">
        <f t="shared" si="1"/>
        <v>-100</v>
      </c>
      <c r="I26" s="35"/>
    </row>
    <row r="27" spans="1:9" hidden="1">
      <c r="A27" s="13"/>
      <c r="B27" s="20" t="s">
        <v>24</v>
      </c>
      <c r="C27" s="15" t="s">
        <v>25</v>
      </c>
      <c r="D27" s="16">
        <v>2.4300000000000002</v>
      </c>
      <c r="E27" s="16">
        <f t="shared" si="0"/>
        <v>1.0125000000000002</v>
      </c>
      <c r="F27" s="16"/>
      <c r="G27" s="16">
        <f t="shared" si="2"/>
        <v>-1.0125000000000002</v>
      </c>
      <c r="H27" s="22">
        <f t="shared" si="1"/>
        <v>-100</v>
      </c>
      <c r="I27" s="35"/>
    </row>
    <row r="28" spans="1:9" hidden="1">
      <c r="A28" s="13"/>
      <c r="B28" s="20" t="s">
        <v>26</v>
      </c>
      <c r="C28" s="15" t="s">
        <v>27</v>
      </c>
      <c r="D28" s="16">
        <v>535.79999999999995</v>
      </c>
      <c r="E28" s="16">
        <f t="shared" si="0"/>
        <v>223.25</v>
      </c>
      <c r="F28" s="16"/>
      <c r="G28" s="16">
        <f t="shared" si="2"/>
        <v>-223.25</v>
      </c>
      <c r="H28" s="22">
        <f t="shared" si="1"/>
        <v>-100</v>
      </c>
      <c r="I28" s="35"/>
    </row>
    <row r="29" spans="1:9">
      <c r="A29" s="13" t="s">
        <v>19</v>
      </c>
      <c r="B29" s="14" t="s">
        <v>34</v>
      </c>
      <c r="C29" s="15" t="s">
        <v>13</v>
      </c>
      <c r="D29" s="39">
        <f>D30</f>
        <v>452.25900000000001</v>
      </c>
      <c r="E29" s="16">
        <f t="shared" si="0"/>
        <v>188.44125000000003</v>
      </c>
      <c r="F29" s="17">
        <f>F30</f>
        <v>301.50400000000002</v>
      </c>
      <c r="G29" s="16">
        <f t="shared" si="2"/>
        <v>113.06274999999999</v>
      </c>
      <c r="H29" s="22">
        <f t="shared" si="1"/>
        <v>59.998938661253817</v>
      </c>
      <c r="I29" s="19"/>
    </row>
    <row r="30" spans="1:9" ht="31.5">
      <c r="A30" s="13"/>
      <c r="B30" s="23" t="s">
        <v>107</v>
      </c>
      <c r="C30" s="15" t="s">
        <v>13</v>
      </c>
      <c r="D30" s="39">
        <v>452.25900000000001</v>
      </c>
      <c r="E30" s="16">
        <f t="shared" si="0"/>
        <v>188.44125000000003</v>
      </c>
      <c r="F30" s="17">
        <v>301.50400000000002</v>
      </c>
      <c r="G30" s="16">
        <f t="shared" si="2"/>
        <v>113.06274999999999</v>
      </c>
      <c r="H30" s="22">
        <f t="shared" si="1"/>
        <v>59.998938661253817</v>
      </c>
      <c r="I30" s="35"/>
    </row>
    <row r="31" spans="1:9" hidden="1">
      <c r="A31" s="13"/>
      <c r="B31" s="20" t="s">
        <v>24</v>
      </c>
      <c r="C31" s="15" t="s">
        <v>35</v>
      </c>
      <c r="D31" s="18">
        <v>24526</v>
      </c>
      <c r="E31" s="16">
        <f t="shared" si="0"/>
        <v>10219.166666666666</v>
      </c>
      <c r="F31" s="21">
        <v>17233</v>
      </c>
      <c r="G31" s="16">
        <f t="shared" si="2"/>
        <v>7013.8333333333339</v>
      </c>
      <c r="H31" s="22">
        <f t="shared" si="1"/>
        <v>68.634102585011846</v>
      </c>
      <c r="I31" s="35"/>
    </row>
    <row r="32" spans="1:9" hidden="1">
      <c r="A32" s="13"/>
      <c r="B32" s="20" t="s">
        <v>26</v>
      </c>
      <c r="C32" s="15" t="s">
        <v>27</v>
      </c>
      <c r="D32" s="16">
        <v>18.440000000000001</v>
      </c>
      <c r="E32" s="16">
        <f t="shared" si="0"/>
        <v>7.6833333333333345</v>
      </c>
      <c r="F32" s="17">
        <v>17.78</v>
      </c>
      <c r="G32" s="16">
        <f t="shared" si="2"/>
        <v>10.096666666666668</v>
      </c>
      <c r="H32" s="22">
        <f t="shared" si="1"/>
        <v>131.40997830802604</v>
      </c>
      <c r="I32" s="35"/>
    </row>
    <row r="33" spans="1:9">
      <c r="A33" s="13" t="s">
        <v>33</v>
      </c>
      <c r="B33" s="14" t="s">
        <v>18</v>
      </c>
      <c r="C33" s="15" t="s">
        <v>13</v>
      </c>
      <c r="D33" s="16">
        <v>600.79999999999995</v>
      </c>
      <c r="E33" s="16">
        <f t="shared" si="0"/>
        <v>250.33333333333331</v>
      </c>
      <c r="F33" s="17"/>
      <c r="G33" s="16">
        <f t="shared" si="2"/>
        <v>-250.33333333333331</v>
      </c>
      <c r="H33" s="22">
        <f t="shared" si="1"/>
        <v>-100</v>
      </c>
      <c r="I33" s="14"/>
    </row>
    <row r="34" spans="1:9" s="12" customFormat="1">
      <c r="A34" s="6" t="s">
        <v>36</v>
      </c>
      <c r="B34" s="7" t="s">
        <v>37</v>
      </c>
      <c r="C34" s="8" t="s">
        <v>13</v>
      </c>
      <c r="D34" s="9">
        <f>D35+D36+D39</f>
        <v>10122.801080000001</v>
      </c>
      <c r="E34" s="9">
        <f t="shared" si="0"/>
        <v>4217.8337833333335</v>
      </c>
      <c r="F34" s="10">
        <f>F35+F36+F39</f>
        <v>3255.2930000000001</v>
      </c>
      <c r="G34" s="9">
        <f t="shared" si="2"/>
        <v>-962.54078333333337</v>
      </c>
      <c r="H34" s="33">
        <f t="shared" si="1"/>
        <v>-22.82073767669057</v>
      </c>
      <c r="I34" s="19"/>
    </row>
    <row r="35" spans="1:9" ht="31.5">
      <c r="A35" s="13" t="s">
        <v>38</v>
      </c>
      <c r="B35" s="14" t="s">
        <v>39</v>
      </c>
      <c r="C35" s="15" t="s">
        <v>13</v>
      </c>
      <c r="D35" s="16">
        <v>9210.92</v>
      </c>
      <c r="E35" s="16">
        <f t="shared" si="0"/>
        <v>3837.8833333333337</v>
      </c>
      <c r="F35" s="17">
        <v>2958.4560000000001</v>
      </c>
      <c r="G35" s="16">
        <f t="shared" si="2"/>
        <v>-879.42733333333354</v>
      </c>
      <c r="H35" s="22">
        <f t="shared" si="1"/>
        <v>-22.914384230891159</v>
      </c>
      <c r="I35" s="35"/>
    </row>
    <row r="36" spans="1:9">
      <c r="A36" s="13" t="s">
        <v>40</v>
      </c>
      <c r="B36" s="14" t="s">
        <v>41</v>
      </c>
      <c r="C36" s="15" t="s">
        <v>13</v>
      </c>
      <c r="D36" s="22">
        <f>D37+D38</f>
        <v>911.88108000000011</v>
      </c>
      <c r="E36" s="16">
        <f t="shared" si="0"/>
        <v>379.95045000000005</v>
      </c>
      <c r="F36" s="17">
        <f>F37+F38</f>
        <v>257.10900000000004</v>
      </c>
      <c r="G36" s="16">
        <f t="shared" si="2"/>
        <v>-122.84145000000001</v>
      </c>
      <c r="H36" s="22">
        <f t="shared" si="1"/>
        <v>-32.330913149333014</v>
      </c>
      <c r="I36" s="35"/>
    </row>
    <row r="37" spans="1:9">
      <c r="A37" s="13"/>
      <c r="B37" s="24" t="s">
        <v>42</v>
      </c>
      <c r="C37" s="4" t="s">
        <v>13</v>
      </c>
      <c r="D37" s="16">
        <f>D35*4.5%</f>
        <v>414.4914</v>
      </c>
      <c r="E37" s="16">
        <f t="shared" si="0"/>
        <v>172.70475000000002</v>
      </c>
      <c r="F37" s="17">
        <v>83.873999999999995</v>
      </c>
      <c r="G37" s="16">
        <f t="shared" si="2"/>
        <v>-88.830750000000023</v>
      </c>
      <c r="H37" s="22">
        <f t="shared" si="1"/>
        <v>-51.435035805326727</v>
      </c>
      <c r="I37" s="35"/>
    </row>
    <row r="38" spans="1:9">
      <c r="A38" s="13"/>
      <c r="B38" s="24" t="s">
        <v>41</v>
      </c>
      <c r="C38" s="4" t="s">
        <v>13</v>
      </c>
      <c r="D38" s="16">
        <f>D35*5.4%</f>
        <v>497.38968000000006</v>
      </c>
      <c r="E38" s="16">
        <f t="shared" si="0"/>
        <v>207.24570000000003</v>
      </c>
      <c r="F38" s="17">
        <v>173.23500000000001</v>
      </c>
      <c r="G38" s="16">
        <f t="shared" si="2"/>
        <v>-34.010700000000014</v>
      </c>
      <c r="H38" s="22">
        <f t="shared" si="1"/>
        <v>-16.41081093600495</v>
      </c>
      <c r="I38" s="35"/>
    </row>
    <row r="39" spans="1:9">
      <c r="A39" s="13" t="s">
        <v>43</v>
      </c>
      <c r="B39" s="14" t="s">
        <v>44</v>
      </c>
      <c r="C39" s="15" t="s">
        <v>13</v>
      </c>
      <c r="D39" s="16"/>
      <c r="E39" s="16">
        <f t="shared" si="0"/>
        <v>0</v>
      </c>
      <c r="F39" s="16">
        <v>39.728000000000002</v>
      </c>
      <c r="G39" s="16">
        <f t="shared" si="2"/>
        <v>39.728000000000002</v>
      </c>
      <c r="H39" s="22" t="e">
        <f t="shared" si="1"/>
        <v>#DIV/0!</v>
      </c>
      <c r="I39" s="35"/>
    </row>
    <row r="40" spans="1:9" s="12" customFormat="1">
      <c r="A40" s="6" t="s">
        <v>45</v>
      </c>
      <c r="B40" s="7" t="s">
        <v>46</v>
      </c>
      <c r="C40" s="8" t="s">
        <v>13</v>
      </c>
      <c r="D40" s="9">
        <v>1891.1</v>
      </c>
      <c r="E40" s="9">
        <f t="shared" si="0"/>
        <v>787.95833333333337</v>
      </c>
      <c r="F40" s="9">
        <v>1897.798</v>
      </c>
      <c r="G40" s="9">
        <f t="shared" si="2"/>
        <v>1109.8396666666667</v>
      </c>
      <c r="H40" s="33">
        <f t="shared" si="1"/>
        <v>140.8500449473851</v>
      </c>
      <c r="I40" s="14"/>
    </row>
    <row r="41" spans="1:9" s="12" customFormat="1">
      <c r="A41" s="6" t="s">
        <v>47</v>
      </c>
      <c r="B41" s="7" t="s">
        <v>49</v>
      </c>
      <c r="C41" s="8" t="s">
        <v>13</v>
      </c>
      <c r="D41" s="9">
        <f>D42+D43+D44+D48</f>
        <v>545.005</v>
      </c>
      <c r="E41" s="9">
        <f t="shared" si="0"/>
        <v>227.08541666666665</v>
      </c>
      <c r="F41" s="9">
        <f>F42+F43+F44+F48+F57+F58+F59+F60</f>
        <v>235.49299999999999</v>
      </c>
      <c r="G41" s="9">
        <f t="shared" si="2"/>
        <v>8.4075833333333492</v>
      </c>
      <c r="H41" s="33">
        <f t="shared" si="1"/>
        <v>3.7023880514857694</v>
      </c>
      <c r="I41" s="34"/>
    </row>
    <row r="42" spans="1:9" ht="31.5">
      <c r="A42" s="13" t="s">
        <v>108</v>
      </c>
      <c r="B42" s="14" t="s">
        <v>109</v>
      </c>
      <c r="C42" s="15" t="s">
        <v>13</v>
      </c>
      <c r="D42" s="16">
        <v>198</v>
      </c>
      <c r="E42" s="16">
        <f t="shared" si="0"/>
        <v>82.5</v>
      </c>
      <c r="F42" s="17"/>
      <c r="G42" s="16">
        <f t="shared" si="2"/>
        <v>-82.5</v>
      </c>
      <c r="H42" s="22">
        <f t="shared" si="1"/>
        <v>-100</v>
      </c>
      <c r="I42" s="14"/>
    </row>
    <row r="43" spans="1:9">
      <c r="A43" s="13" t="s">
        <v>110</v>
      </c>
      <c r="B43" s="14" t="s">
        <v>111</v>
      </c>
      <c r="C43" s="15" t="s">
        <v>13</v>
      </c>
      <c r="D43" s="16">
        <v>232.649</v>
      </c>
      <c r="E43" s="16">
        <f t="shared" si="0"/>
        <v>96.937083333333334</v>
      </c>
      <c r="F43" s="16"/>
      <c r="G43" s="16">
        <f t="shared" si="2"/>
        <v>-96.937083333333334</v>
      </c>
      <c r="H43" s="22">
        <f t="shared" si="1"/>
        <v>-100</v>
      </c>
      <c r="I43" s="35"/>
    </row>
    <row r="44" spans="1:9">
      <c r="A44" s="13" t="s">
        <v>112</v>
      </c>
      <c r="B44" s="14" t="s">
        <v>52</v>
      </c>
      <c r="C44" s="15" t="s">
        <v>13</v>
      </c>
      <c r="D44" s="16">
        <v>44.408000000000001</v>
      </c>
      <c r="E44" s="16">
        <f t="shared" si="0"/>
        <v>18.503333333333334</v>
      </c>
      <c r="F44" s="16">
        <f>F45+F46+F47</f>
        <v>87.72</v>
      </c>
      <c r="G44" s="16">
        <f t="shared" si="2"/>
        <v>69.216666666666669</v>
      </c>
      <c r="H44" s="22">
        <f t="shared" si="1"/>
        <v>374.07674292920194</v>
      </c>
      <c r="I44" s="35"/>
    </row>
    <row r="45" spans="1:9">
      <c r="A45" s="13" t="s">
        <v>113</v>
      </c>
      <c r="B45" s="24" t="s">
        <v>54</v>
      </c>
      <c r="C45" s="15" t="s">
        <v>13</v>
      </c>
      <c r="D45" s="25"/>
      <c r="E45" s="16">
        <f t="shared" si="0"/>
        <v>0</v>
      </c>
      <c r="F45" s="25"/>
      <c r="G45" s="16">
        <f t="shared" si="2"/>
        <v>0</v>
      </c>
      <c r="H45" s="22" t="e">
        <f t="shared" si="1"/>
        <v>#DIV/0!</v>
      </c>
      <c r="I45" s="35"/>
    </row>
    <row r="46" spans="1:9">
      <c r="A46" s="13" t="s">
        <v>114</v>
      </c>
      <c r="B46" s="24" t="s">
        <v>56</v>
      </c>
      <c r="C46" s="15" t="s">
        <v>13</v>
      </c>
      <c r="D46" s="25"/>
      <c r="E46" s="16">
        <f t="shared" si="0"/>
        <v>0</v>
      </c>
      <c r="F46" s="25">
        <v>30</v>
      </c>
      <c r="G46" s="16">
        <f t="shared" si="2"/>
        <v>30</v>
      </c>
      <c r="H46" s="22" t="e">
        <f t="shared" si="1"/>
        <v>#DIV/0!</v>
      </c>
      <c r="I46" s="35"/>
    </row>
    <row r="47" spans="1:9">
      <c r="A47" s="13" t="s">
        <v>115</v>
      </c>
      <c r="B47" s="24" t="s">
        <v>57</v>
      </c>
      <c r="C47" s="15" t="s">
        <v>13</v>
      </c>
      <c r="D47" s="25"/>
      <c r="E47" s="16">
        <f t="shared" si="0"/>
        <v>0</v>
      </c>
      <c r="F47" s="25">
        <v>57.72</v>
      </c>
      <c r="G47" s="16">
        <f t="shared" si="2"/>
        <v>57.72</v>
      </c>
      <c r="H47" s="22" t="e">
        <f t="shared" si="1"/>
        <v>#DIV/0!</v>
      </c>
      <c r="I47" s="35"/>
    </row>
    <row r="48" spans="1:9">
      <c r="A48" s="13" t="s">
        <v>116</v>
      </c>
      <c r="B48" s="14" t="s">
        <v>59</v>
      </c>
      <c r="C48" s="15" t="s">
        <v>13</v>
      </c>
      <c r="D48" s="16">
        <f>D49+D50+D52</f>
        <v>69.948000000000008</v>
      </c>
      <c r="E48" s="16">
        <f t="shared" si="0"/>
        <v>29.145000000000003</v>
      </c>
      <c r="F48" s="17">
        <f>F49+F50+F52+F51</f>
        <v>31.698</v>
      </c>
      <c r="G48" s="16">
        <f t="shared" si="2"/>
        <v>2.5529999999999973</v>
      </c>
      <c r="H48" s="22">
        <f t="shared" si="1"/>
        <v>8.7596500257334071</v>
      </c>
      <c r="I48" s="35"/>
    </row>
    <row r="49" spans="1:9">
      <c r="A49" s="13" t="s">
        <v>117</v>
      </c>
      <c r="B49" s="14" t="s">
        <v>118</v>
      </c>
      <c r="C49" s="15" t="s">
        <v>13</v>
      </c>
      <c r="D49" s="16">
        <v>0</v>
      </c>
      <c r="E49" s="16">
        <f t="shared" si="0"/>
        <v>0</v>
      </c>
      <c r="F49" s="16"/>
      <c r="G49" s="16">
        <f t="shared" si="2"/>
        <v>0</v>
      </c>
      <c r="H49" s="22" t="e">
        <f t="shared" si="1"/>
        <v>#DIV/0!</v>
      </c>
      <c r="I49" s="35"/>
    </row>
    <row r="50" spans="1:9">
      <c r="A50" s="13" t="s">
        <v>119</v>
      </c>
      <c r="B50" s="14" t="s">
        <v>65</v>
      </c>
      <c r="C50" s="15" t="s">
        <v>13</v>
      </c>
      <c r="D50" s="16">
        <v>19.760000000000002</v>
      </c>
      <c r="E50" s="16">
        <f t="shared" si="0"/>
        <v>8.2333333333333343</v>
      </c>
      <c r="F50" s="17"/>
      <c r="G50" s="16">
        <f t="shared" si="2"/>
        <v>-8.2333333333333343</v>
      </c>
      <c r="H50" s="22">
        <f t="shared" si="1"/>
        <v>-100</v>
      </c>
      <c r="I50" s="14"/>
    </row>
    <row r="51" spans="1:9">
      <c r="A51" s="13" t="s">
        <v>120</v>
      </c>
      <c r="B51" s="14" t="s">
        <v>121</v>
      </c>
      <c r="C51" s="15" t="s">
        <v>13</v>
      </c>
      <c r="D51" s="16"/>
      <c r="E51" s="16">
        <f t="shared" si="0"/>
        <v>0</v>
      </c>
      <c r="F51" s="16"/>
      <c r="G51" s="16">
        <f t="shared" si="2"/>
        <v>0</v>
      </c>
      <c r="H51" s="22" t="e">
        <f t="shared" si="1"/>
        <v>#DIV/0!</v>
      </c>
      <c r="I51" s="35"/>
    </row>
    <row r="52" spans="1:9">
      <c r="A52" s="13" t="s">
        <v>122</v>
      </c>
      <c r="B52" s="14" t="s">
        <v>60</v>
      </c>
      <c r="C52" s="15" t="s">
        <v>13</v>
      </c>
      <c r="D52" s="16">
        <f>D54+D55+D56+D53</f>
        <v>50.188000000000002</v>
      </c>
      <c r="E52" s="16">
        <f t="shared" si="0"/>
        <v>20.911666666666665</v>
      </c>
      <c r="F52" s="16">
        <f>F54+F55+F56+F53</f>
        <v>31.698</v>
      </c>
      <c r="G52" s="16">
        <f t="shared" si="2"/>
        <v>10.786333333333335</v>
      </c>
      <c r="H52" s="22">
        <f t="shared" si="1"/>
        <v>51.580457479875662</v>
      </c>
      <c r="I52" s="35"/>
    </row>
    <row r="53" spans="1:9" ht="78.75">
      <c r="A53" s="13" t="s">
        <v>123</v>
      </c>
      <c r="B53" s="24" t="s">
        <v>61</v>
      </c>
      <c r="C53" s="15" t="s">
        <v>13</v>
      </c>
      <c r="D53" s="16"/>
      <c r="E53" s="16">
        <f t="shared" si="0"/>
        <v>0</v>
      </c>
      <c r="F53" s="16">
        <v>12.458</v>
      </c>
      <c r="G53" s="16">
        <f t="shared" si="2"/>
        <v>12.458</v>
      </c>
      <c r="H53" s="22" t="e">
        <f t="shared" si="1"/>
        <v>#DIV/0!</v>
      </c>
      <c r="I53" s="35"/>
    </row>
    <row r="54" spans="1:9" ht="31.5">
      <c r="A54" s="13" t="s">
        <v>124</v>
      </c>
      <c r="B54" s="24" t="s">
        <v>62</v>
      </c>
      <c r="C54" s="15" t="s">
        <v>13</v>
      </c>
      <c r="D54" s="16">
        <v>14.398</v>
      </c>
      <c r="E54" s="16">
        <f t="shared" si="0"/>
        <v>5.9991666666666665</v>
      </c>
      <c r="F54" s="17">
        <f>3.214+3.593</f>
        <v>6.8070000000000004</v>
      </c>
      <c r="G54" s="16">
        <f t="shared" si="2"/>
        <v>0.80783333333333385</v>
      </c>
      <c r="H54" s="22">
        <f t="shared" si="1"/>
        <v>13.465759133212956</v>
      </c>
      <c r="I54" s="44"/>
    </row>
    <row r="55" spans="1:9" ht="78.75">
      <c r="A55" s="13" t="s">
        <v>125</v>
      </c>
      <c r="B55" s="24" t="s">
        <v>64</v>
      </c>
      <c r="C55" s="15" t="s">
        <v>13</v>
      </c>
      <c r="D55" s="16">
        <v>35.79</v>
      </c>
      <c r="E55" s="16">
        <f t="shared" si="0"/>
        <v>14.9125</v>
      </c>
      <c r="F55" s="17">
        <f>3.617+8.816</f>
        <v>12.433</v>
      </c>
      <c r="G55" s="16">
        <f t="shared" si="2"/>
        <v>-2.4794999999999998</v>
      </c>
      <c r="H55" s="22">
        <f t="shared" si="1"/>
        <v>-16.626990779547356</v>
      </c>
      <c r="I55" s="45"/>
    </row>
    <row r="56" spans="1:9" ht="31.5">
      <c r="A56" s="13" t="s">
        <v>126</v>
      </c>
      <c r="B56" s="24" t="s">
        <v>63</v>
      </c>
      <c r="C56" s="15" t="s">
        <v>13</v>
      </c>
      <c r="D56" s="16"/>
      <c r="E56" s="16">
        <f t="shared" si="0"/>
        <v>0</v>
      </c>
      <c r="F56" s="16"/>
      <c r="G56" s="16">
        <f t="shared" si="2"/>
        <v>0</v>
      </c>
      <c r="H56" s="22" t="e">
        <f t="shared" si="1"/>
        <v>#DIV/0!</v>
      </c>
      <c r="I56" s="14"/>
    </row>
    <row r="57" spans="1:9">
      <c r="A57" s="13" t="s">
        <v>127</v>
      </c>
      <c r="B57" s="14" t="s">
        <v>66</v>
      </c>
      <c r="C57" s="31" t="s">
        <v>13</v>
      </c>
      <c r="D57" s="16"/>
      <c r="E57" s="16">
        <f t="shared" si="0"/>
        <v>0</v>
      </c>
      <c r="F57" s="16">
        <v>83.334999999999994</v>
      </c>
      <c r="G57" s="16">
        <f t="shared" si="2"/>
        <v>83.334999999999994</v>
      </c>
      <c r="H57" s="22" t="e">
        <f t="shared" si="1"/>
        <v>#DIV/0!</v>
      </c>
      <c r="I57" s="35"/>
    </row>
    <row r="58" spans="1:9">
      <c r="A58" s="13" t="s">
        <v>128</v>
      </c>
      <c r="B58" s="14" t="s">
        <v>143</v>
      </c>
      <c r="C58" s="31" t="s">
        <v>13</v>
      </c>
      <c r="D58" s="16"/>
      <c r="E58" s="16">
        <f t="shared" si="0"/>
        <v>0</v>
      </c>
      <c r="F58" s="16">
        <v>32.74</v>
      </c>
      <c r="G58" s="16">
        <f t="shared" si="2"/>
        <v>32.74</v>
      </c>
      <c r="H58" s="22" t="e">
        <f t="shared" si="1"/>
        <v>#DIV/0!</v>
      </c>
      <c r="I58" s="35"/>
    </row>
    <row r="59" spans="1:9">
      <c r="A59" s="13" t="s">
        <v>129</v>
      </c>
      <c r="B59" s="14" t="s">
        <v>130</v>
      </c>
      <c r="C59" s="31" t="s">
        <v>13</v>
      </c>
      <c r="D59" s="16"/>
      <c r="E59" s="16">
        <f t="shared" si="0"/>
        <v>0</v>
      </c>
      <c r="F59" s="16"/>
      <c r="G59" s="16">
        <f t="shared" si="2"/>
        <v>0</v>
      </c>
      <c r="H59" s="22" t="e">
        <f t="shared" si="1"/>
        <v>#DIV/0!</v>
      </c>
      <c r="I59" s="35"/>
    </row>
    <row r="60" spans="1:9">
      <c r="A60" s="13" t="s">
        <v>131</v>
      </c>
      <c r="B60" s="14" t="s">
        <v>132</v>
      </c>
      <c r="C60" s="31" t="s">
        <v>13</v>
      </c>
      <c r="D60" s="16"/>
      <c r="E60" s="16">
        <f t="shared" si="0"/>
        <v>0</v>
      </c>
      <c r="F60" s="16"/>
      <c r="G60" s="16">
        <f t="shared" si="2"/>
        <v>0</v>
      </c>
      <c r="H60" s="22" t="e">
        <f t="shared" si="1"/>
        <v>#DIV/0!</v>
      </c>
      <c r="I60" s="35"/>
    </row>
    <row r="61" spans="1:9">
      <c r="A61" s="6" t="s">
        <v>70</v>
      </c>
      <c r="B61" s="7" t="s">
        <v>71</v>
      </c>
      <c r="C61" s="15" t="s">
        <v>13</v>
      </c>
      <c r="D61" s="9">
        <f>D62</f>
        <v>588.548</v>
      </c>
      <c r="E61" s="9">
        <f t="shared" si="0"/>
        <v>245.22833333333335</v>
      </c>
      <c r="F61" s="9">
        <f>F62</f>
        <v>257.98</v>
      </c>
      <c r="G61" s="9">
        <f t="shared" si="2"/>
        <v>12.751666666666665</v>
      </c>
      <c r="H61" s="33">
        <f t="shared" si="1"/>
        <v>5.1999157248006895</v>
      </c>
      <c r="I61" s="35"/>
    </row>
    <row r="62" spans="1:9" ht="31.5">
      <c r="A62" s="13" t="s">
        <v>48</v>
      </c>
      <c r="B62" s="7" t="s">
        <v>72</v>
      </c>
      <c r="C62" s="15" t="s">
        <v>13</v>
      </c>
      <c r="D62" s="16">
        <f>D63+D64+D67+D68+D69+D70</f>
        <v>588.548</v>
      </c>
      <c r="E62" s="16">
        <f t="shared" si="0"/>
        <v>245.22833333333335</v>
      </c>
      <c r="F62" s="16">
        <f>F63+F64+F67+F68+F69+F70</f>
        <v>257.98</v>
      </c>
      <c r="G62" s="16">
        <f t="shared" si="2"/>
        <v>12.751666666666665</v>
      </c>
      <c r="H62" s="33">
        <f t="shared" si="1"/>
        <v>5.1999157248006895</v>
      </c>
      <c r="I62" s="35"/>
    </row>
    <row r="63" spans="1:9" ht="31.5">
      <c r="A63" s="13" t="s">
        <v>50</v>
      </c>
      <c r="B63" s="14" t="s">
        <v>74</v>
      </c>
      <c r="C63" s="15" t="s">
        <v>13</v>
      </c>
      <c r="D63" s="16"/>
      <c r="E63" s="16">
        <f t="shared" si="0"/>
        <v>0</v>
      </c>
      <c r="F63" s="16"/>
      <c r="G63" s="16">
        <f t="shared" si="2"/>
        <v>0</v>
      </c>
      <c r="H63" s="22" t="e">
        <f t="shared" si="1"/>
        <v>#DIV/0!</v>
      </c>
      <c r="I63" s="35"/>
    </row>
    <row r="64" spans="1:9">
      <c r="A64" s="13" t="s">
        <v>51</v>
      </c>
      <c r="B64" s="14" t="s">
        <v>76</v>
      </c>
      <c r="C64" s="15" t="s">
        <v>13</v>
      </c>
      <c r="D64" s="16"/>
      <c r="E64" s="16">
        <f t="shared" si="0"/>
        <v>0</v>
      </c>
      <c r="F64" s="16"/>
      <c r="G64" s="16">
        <f t="shared" si="2"/>
        <v>0</v>
      </c>
      <c r="H64" s="22" t="e">
        <f t="shared" si="1"/>
        <v>#DIV/0!</v>
      </c>
      <c r="I64" s="35"/>
    </row>
    <row r="65" spans="1:12">
      <c r="A65" s="13" t="s">
        <v>53</v>
      </c>
      <c r="B65" s="24" t="s">
        <v>42</v>
      </c>
      <c r="C65" s="15" t="s">
        <v>13</v>
      </c>
      <c r="D65" s="16"/>
      <c r="E65" s="16">
        <f t="shared" si="0"/>
        <v>0</v>
      </c>
      <c r="F65" s="16"/>
      <c r="G65" s="16">
        <f t="shared" si="2"/>
        <v>0</v>
      </c>
      <c r="H65" s="22" t="e">
        <f t="shared" si="1"/>
        <v>#DIV/0!</v>
      </c>
      <c r="I65" s="35"/>
    </row>
    <row r="66" spans="1:12">
      <c r="A66" s="13" t="s">
        <v>55</v>
      </c>
      <c r="B66" s="24" t="s">
        <v>41</v>
      </c>
      <c r="C66" s="15" t="s">
        <v>13</v>
      </c>
      <c r="D66" s="16"/>
      <c r="E66" s="16">
        <f t="shared" si="0"/>
        <v>0</v>
      </c>
      <c r="F66" s="16"/>
      <c r="G66" s="16">
        <f t="shared" si="2"/>
        <v>0</v>
      </c>
      <c r="H66" s="22" t="e">
        <f t="shared" si="1"/>
        <v>#DIV/0!</v>
      </c>
      <c r="I66" s="35"/>
    </row>
    <row r="67" spans="1:12">
      <c r="A67" s="13" t="s">
        <v>58</v>
      </c>
      <c r="B67" s="14" t="s">
        <v>46</v>
      </c>
      <c r="C67" s="15" t="s">
        <v>13</v>
      </c>
      <c r="D67" s="16"/>
      <c r="E67" s="16">
        <f t="shared" si="0"/>
        <v>0</v>
      </c>
      <c r="F67" s="16"/>
      <c r="G67" s="16">
        <f t="shared" si="2"/>
        <v>0</v>
      </c>
      <c r="H67" s="22" t="e">
        <f t="shared" si="1"/>
        <v>#DIV/0!</v>
      </c>
      <c r="I67" s="35"/>
    </row>
    <row r="68" spans="1:12">
      <c r="A68" s="13" t="s">
        <v>67</v>
      </c>
      <c r="B68" s="14" t="s">
        <v>133</v>
      </c>
      <c r="C68" s="15" t="s">
        <v>13</v>
      </c>
      <c r="D68" s="16">
        <v>100.1</v>
      </c>
      <c r="E68" s="16">
        <f t="shared" si="0"/>
        <v>41.708333333333336</v>
      </c>
      <c r="F68" s="17"/>
      <c r="G68" s="16">
        <f t="shared" si="2"/>
        <v>-41.708333333333336</v>
      </c>
      <c r="H68" s="22">
        <f t="shared" si="1"/>
        <v>-100</v>
      </c>
      <c r="I68" s="14"/>
    </row>
    <row r="69" spans="1:12">
      <c r="A69" s="13" t="s">
        <v>68</v>
      </c>
      <c r="B69" s="14" t="s">
        <v>77</v>
      </c>
      <c r="C69" s="15" t="s">
        <v>13</v>
      </c>
      <c r="D69" s="16">
        <v>61.88</v>
      </c>
      <c r="E69" s="16">
        <f t="shared" si="0"/>
        <v>25.783333333333335</v>
      </c>
      <c r="F69" s="16"/>
      <c r="G69" s="16">
        <f t="shared" si="2"/>
        <v>-25.783333333333335</v>
      </c>
      <c r="H69" s="22">
        <f t="shared" si="1"/>
        <v>-100</v>
      </c>
      <c r="I69" s="14"/>
    </row>
    <row r="70" spans="1:12">
      <c r="A70" s="13" t="s">
        <v>69</v>
      </c>
      <c r="B70" s="14" t="s">
        <v>78</v>
      </c>
      <c r="C70" s="15" t="s">
        <v>13</v>
      </c>
      <c r="D70" s="16">
        <f>D71+D72+D73+D74</f>
        <v>426.56799999999998</v>
      </c>
      <c r="E70" s="16">
        <f t="shared" si="0"/>
        <v>177.73666666666668</v>
      </c>
      <c r="F70" s="16">
        <f>F71+F72+F73+F74</f>
        <v>257.98</v>
      </c>
      <c r="G70" s="16">
        <f t="shared" si="2"/>
        <v>80.243333333333339</v>
      </c>
      <c r="H70" s="22">
        <f t="shared" si="1"/>
        <v>45.147315316666976</v>
      </c>
      <c r="I70" s="14"/>
    </row>
    <row r="71" spans="1:12">
      <c r="A71" s="13" t="s">
        <v>134</v>
      </c>
      <c r="B71" s="14" t="s">
        <v>79</v>
      </c>
      <c r="C71" s="15" t="s">
        <v>13</v>
      </c>
      <c r="D71" s="16">
        <v>8.5719999999999992</v>
      </c>
      <c r="E71" s="16">
        <f t="shared" si="0"/>
        <v>3.5716666666666663</v>
      </c>
      <c r="F71" s="16"/>
      <c r="G71" s="16">
        <f t="shared" si="2"/>
        <v>-3.5716666666666663</v>
      </c>
      <c r="H71" s="22">
        <f t="shared" si="1"/>
        <v>-100</v>
      </c>
      <c r="I71" s="35"/>
    </row>
    <row r="72" spans="1:12">
      <c r="A72" s="13" t="s">
        <v>135</v>
      </c>
      <c r="B72" s="14" t="s">
        <v>80</v>
      </c>
      <c r="C72" s="15" t="s">
        <v>13</v>
      </c>
      <c r="D72" s="16">
        <v>407.57</v>
      </c>
      <c r="E72" s="16">
        <f t="shared" si="0"/>
        <v>169.82083333333333</v>
      </c>
      <c r="F72" s="16">
        <v>257.98</v>
      </c>
      <c r="G72" s="16">
        <f t="shared" si="2"/>
        <v>88.159166666666692</v>
      </c>
      <c r="H72" s="22">
        <f t="shared" si="1"/>
        <v>51.913045611796775</v>
      </c>
      <c r="I72" s="35"/>
    </row>
    <row r="73" spans="1:12">
      <c r="A73" s="13" t="s">
        <v>136</v>
      </c>
      <c r="B73" s="14" t="s">
        <v>81</v>
      </c>
      <c r="C73" s="15" t="s">
        <v>13</v>
      </c>
      <c r="D73" s="16">
        <v>8.1760000000000002</v>
      </c>
      <c r="E73" s="16">
        <f t="shared" si="0"/>
        <v>3.4066666666666667</v>
      </c>
      <c r="F73" s="16"/>
      <c r="G73" s="16">
        <f t="shared" si="2"/>
        <v>-3.4066666666666667</v>
      </c>
      <c r="H73" s="22">
        <f t="shared" si="1"/>
        <v>-100</v>
      </c>
      <c r="I73" s="35"/>
    </row>
    <row r="74" spans="1:12">
      <c r="A74" s="13" t="s">
        <v>137</v>
      </c>
      <c r="B74" s="14" t="s">
        <v>138</v>
      </c>
      <c r="C74" s="15" t="s">
        <v>13</v>
      </c>
      <c r="D74" s="16">
        <v>2.25</v>
      </c>
      <c r="E74" s="16">
        <f t="shared" ref="E74:E79" si="3">D74/12*5</f>
        <v>0.9375</v>
      </c>
      <c r="F74" s="17"/>
      <c r="G74" s="16">
        <f t="shared" si="2"/>
        <v>-0.9375</v>
      </c>
      <c r="H74" s="22">
        <f t="shared" ref="H74:H79" si="4">F74/E74*100-100</f>
        <v>-100</v>
      </c>
      <c r="I74" s="35"/>
    </row>
    <row r="75" spans="1:12" s="12" customFormat="1">
      <c r="A75" s="8" t="s">
        <v>82</v>
      </c>
      <c r="B75" s="7" t="s">
        <v>83</v>
      </c>
      <c r="C75" s="8" t="s">
        <v>13</v>
      </c>
      <c r="D75" s="9">
        <f>D9+D61</f>
        <v>14630.708000000001</v>
      </c>
      <c r="E75" s="9">
        <f t="shared" si="3"/>
        <v>6096.128333333334</v>
      </c>
      <c r="F75" s="9">
        <f>F9+F61</f>
        <v>6065.6560000000009</v>
      </c>
      <c r="G75" s="9">
        <f t="shared" si="2"/>
        <v>-30.472333333333154</v>
      </c>
      <c r="H75" s="33">
        <f t="shared" si="4"/>
        <v>-0.49986371131186047</v>
      </c>
      <c r="I75" s="34"/>
      <c r="L75" s="36"/>
    </row>
    <row r="76" spans="1:12" s="12" customFormat="1">
      <c r="A76" s="8" t="s">
        <v>84</v>
      </c>
      <c r="B76" s="7" t="s">
        <v>85</v>
      </c>
      <c r="C76" s="8" t="s">
        <v>13</v>
      </c>
      <c r="D76" s="9">
        <v>300</v>
      </c>
      <c r="E76" s="9">
        <f t="shared" si="3"/>
        <v>125</v>
      </c>
      <c r="F76" s="9">
        <f>F77-F75</f>
        <v>231.8809999999994</v>
      </c>
      <c r="G76" s="9">
        <f t="shared" ref="G76:G83" si="5">F76-E76</f>
        <v>106.8809999999994</v>
      </c>
      <c r="H76" s="33">
        <f t="shared" si="4"/>
        <v>85.504799999999506</v>
      </c>
      <c r="I76" s="34"/>
    </row>
    <row r="77" spans="1:12" s="12" customFormat="1">
      <c r="A77" s="8" t="s">
        <v>86</v>
      </c>
      <c r="B77" s="7" t="s">
        <v>87</v>
      </c>
      <c r="C77" s="8" t="s">
        <v>13</v>
      </c>
      <c r="D77" s="9">
        <v>14589.86</v>
      </c>
      <c r="E77" s="9">
        <f t="shared" si="3"/>
        <v>6079.1083333333336</v>
      </c>
      <c r="F77" s="9">
        <f>F79</f>
        <v>6297.5370000000003</v>
      </c>
      <c r="G77" s="9">
        <f t="shared" si="5"/>
        <v>218.42866666666669</v>
      </c>
      <c r="H77" s="33">
        <f t="shared" si="4"/>
        <v>3.5931037035310709</v>
      </c>
      <c r="I77" s="34"/>
    </row>
    <row r="78" spans="1:12" s="12" customFormat="1">
      <c r="A78" s="46" t="s">
        <v>88</v>
      </c>
      <c r="B78" s="47" t="s">
        <v>89</v>
      </c>
      <c r="C78" s="8" t="s">
        <v>90</v>
      </c>
      <c r="D78" s="9">
        <v>8546.6</v>
      </c>
      <c r="E78" s="9">
        <f t="shared" si="3"/>
        <v>3561.0833333333335</v>
      </c>
      <c r="F78" s="9">
        <v>3661.3589999999999</v>
      </c>
      <c r="G78" s="9">
        <f t="shared" si="5"/>
        <v>100.27566666666644</v>
      </c>
      <c r="H78" s="33">
        <f t="shared" si="4"/>
        <v>2.8158753188402414</v>
      </c>
      <c r="I78" s="34"/>
    </row>
    <row r="79" spans="1:12" s="12" customFormat="1">
      <c r="A79" s="46"/>
      <c r="B79" s="47"/>
      <c r="C79" s="8" t="s">
        <v>13</v>
      </c>
      <c r="D79" s="9">
        <v>14589.86</v>
      </c>
      <c r="E79" s="9">
        <f t="shared" si="3"/>
        <v>6079.1083333333336</v>
      </c>
      <c r="F79" s="9">
        <v>6297.5370000000003</v>
      </c>
      <c r="G79" s="9">
        <f t="shared" si="5"/>
        <v>218.42866666666669</v>
      </c>
      <c r="H79" s="33">
        <f t="shared" si="4"/>
        <v>3.5931037035310709</v>
      </c>
      <c r="I79" s="34"/>
    </row>
    <row r="80" spans="1:12">
      <c r="A80" s="8" t="s">
        <v>91</v>
      </c>
      <c r="B80" s="7" t="s">
        <v>92</v>
      </c>
      <c r="C80" s="8" t="s">
        <v>27</v>
      </c>
      <c r="D80" s="26">
        <v>1.7070000000000001</v>
      </c>
      <c r="E80" s="9"/>
      <c r="F80" s="9"/>
      <c r="G80" s="16"/>
      <c r="H80" s="33"/>
      <c r="I80" s="35"/>
    </row>
    <row r="81" spans="1:16">
      <c r="A81" s="15"/>
      <c r="B81" s="14" t="s">
        <v>93</v>
      </c>
      <c r="C81" s="15"/>
      <c r="D81" s="16"/>
      <c r="E81" s="9"/>
      <c r="F81" s="16"/>
      <c r="G81" s="16"/>
      <c r="H81" s="33"/>
      <c r="I81" s="35"/>
    </row>
    <row r="82" spans="1:16" ht="31.5">
      <c r="A82" s="15">
        <v>6</v>
      </c>
      <c r="B82" s="14" t="s">
        <v>94</v>
      </c>
      <c r="C82" s="15" t="s">
        <v>95</v>
      </c>
      <c r="D82" s="18">
        <v>9</v>
      </c>
      <c r="E82" s="18">
        <v>9</v>
      </c>
      <c r="F82" s="18">
        <v>7</v>
      </c>
      <c r="G82" s="16">
        <f t="shared" si="5"/>
        <v>-2</v>
      </c>
      <c r="H82" s="33"/>
      <c r="I82" s="35"/>
    </row>
    <row r="83" spans="1:16">
      <c r="A83" s="13" t="s">
        <v>73</v>
      </c>
      <c r="B83" s="14" t="s">
        <v>97</v>
      </c>
      <c r="C83" s="15" t="s">
        <v>95</v>
      </c>
      <c r="D83" s="18">
        <v>9</v>
      </c>
      <c r="E83" s="18">
        <v>9</v>
      </c>
      <c r="F83" s="18">
        <v>7</v>
      </c>
      <c r="G83" s="16">
        <f t="shared" si="5"/>
        <v>-2</v>
      </c>
      <c r="H83" s="33"/>
      <c r="I83" s="35"/>
    </row>
    <row r="84" spans="1:16">
      <c r="A84" s="13" t="s">
        <v>75</v>
      </c>
      <c r="B84" s="14" t="s">
        <v>99</v>
      </c>
      <c r="C84" s="15" t="s">
        <v>95</v>
      </c>
      <c r="D84" s="16"/>
      <c r="E84" s="16"/>
      <c r="F84" s="16"/>
      <c r="G84" s="16"/>
      <c r="H84" s="33"/>
      <c r="I84" s="35"/>
    </row>
    <row r="85" spans="1:16" ht="31.5">
      <c r="A85" s="13" t="s">
        <v>139</v>
      </c>
      <c r="B85" s="14" t="s">
        <v>100</v>
      </c>
      <c r="C85" s="15" t="s">
        <v>27</v>
      </c>
      <c r="D85" s="18">
        <v>77357</v>
      </c>
      <c r="E85" s="18">
        <v>77357</v>
      </c>
      <c r="F85" s="18">
        <f>F35/7/5*1000</f>
        <v>84527.314285714296</v>
      </c>
      <c r="G85" s="16"/>
      <c r="H85" s="33"/>
      <c r="I85" s="35"/>
    </row>
    <row r="86" spans="1:16">
      <c r="A86" s="13" t="s">
        <v>96</v>
      </c>
      <c r="B86" s="14" t="s">
        <v>97</v>
      </c>
      <c r="C86" s="15" t="s">
        <v>27</v>
      </c>
      <c r="D86" s="18">
        <v>77357</v>
      </c>
      <c r="E86" s="18">
        <v>77357</v>
      </c>
      <c r="F86" s="18">
        <f>F85</f>
        <v>84527.314285714296</v>
      </c>
      <c r="G86" s="16"/>
      <c r="H86" s="33"/>
      <c r="I86" s="35"/>
    </row>
    <row r="87" spans="1:16">
      <c r="A87" s="13" t="s">
        <v>98</v>
      </c>
      <c r="B87" s="14" t="s">
        <v>99</v>
      </c>
      <c r="C87" s="15" t="s">
        <v>27</v>
      </c>
      <c r="D87" s="16"/>
      <c r="E87" s="9"/>
      <c r="F87" s="16"/>
      <c r="G87" s="16"/>
      <c r="H87" s="33"/>
      <c r="I87" s="35"/>
    </row>
    <row r="90" spans="1:16">
      <c r="A90" s="28" t="s">
        <v>101</v>
      </c>
      <c r="B90" s="29"/>
      <c r="C90" s="28"/>
      <c r="D90" s="38"/>
      <c r="E90" s="38"/>
      <c r="F90" s="28"/>
      <c r="G90" s="40" t="s">
        <v>102</v>
      </c>
      <c r="I90" s="28"/>
      <c r="J90" s="29"/>
      <c r="K90" s="29"/>
      <c r="L90" s="29"/>
      <c r="M90" s="29"/>
      <c r="N90" s="29"/>
      <c r="O90" s="29"/>
    </row>
    <row r="91" spans="1:16">
      <c r="A91" s="28"/>
      <c r="B91" s="29"/>
      <c r="C91" s="28"/>
      <c r="D91" s="38"/>
      <c r="E91" s="38"/>
      <c r="F91" s="28"/>
      <c r="G91" s="40"/>
      <c r="I91" s="28"/>
      <c r="J91" s="29"/>
      <c r="K91" s="29"/>
      <c r="L91" s="29"/>
      <c r="M91" s="29"/>
      <c r="N91" s="29"/>
      <c r="O91" s="29"/>
    </row>
    <row r="92" spans="1:16" hidden="1">
      <c r="A92" s="28" t="s">
        <v>103</v>
      </c>
      <c r="B92" s="29"/>
      <c r="C92" s="28"/>
      <c r="D92" s="38"/>
      <c r="E92" s="38"/>
      <c r="F92" s="28"/>
      <c r="G92" s="40" t="s">
        <v>104</v>
      </c>
      <c r="I92" s="28"/>
      <c r="J92" s="29"/>
      <c r="K92" s="29"/>
      <c r="L92" s="29"/>
      <c r="M92" s="29"/>
      <c r="N92" s="29"/>
      <c r="O92" s="29"/>
    </row>
    <row r="93" spans="1:16" hidden="1">
      <c r="A93" s="28"/>
      <c r="B93" s="29"/>
      <c r="C93" s="28"/>
      <c r="D93" s="38"/>
      <c r="E93" s="38"/>
      <c r="F93" s="28"/>
      <c r="G93" s="40"/>
      <c r="I93" s="28"/>
      <c r="J93" s="29"/>
      <c r="K93" s="29"/>
      <c r="L93" s="29"/>
      <c r="M93" s="29"/>
      <c r="N93" s="29"/>
      <c r="O93" s="29"/>
    </row>
    <row r="94" spans="1:16">
      <c r="A94" s="28" t="s">
        <v>140</v>
      </c>
      <c r="B94" s="29"/>
      <c r="C94" s="28"/>
      <c r="D94" s="38"/>
      <c r="E94" s="38"/>
      <c r="F94" s="28"/>
      <c r="G94" s="40" t="s">
        <v>141</v>
      </c>
      <c r="I94" s="28"/>
      <c r="J94" s="29"/>
      <c r="K94" s="29"/>
      <c r="L94" s="29"/>
      <c r="M94" s="29"/>
      <c r="N94" s="29"/>
      <c r="O94" s="29"/>
    </row>
    <row r="95" spans="1:16">
      <c r="A95" s="37"/>
      <c r="B95" s="29"/>
      <c r="C95" s="29"/>
      <c r="D95" s="29"/>
      <c r="E95" s="29"/>
      <c r="F95" s="29"/>
      <c r="G95" s="29"/>
      <c r="I95" s="29"/>
      <c r="J95" s="29"/>
      <c r="K95" s="29"/>
      <c r="L95" s="29"/>
      <c r="M95" s="29"/>
      <c r="N95" s="29"/>
      <c r="O95" s="29"/>
      <c r="P95" s="29"/>
    </row>
    <row r="100" spans="1:1">
      <c r="A100" s="41" t="s">
        <v>144</v>
      </c>
    </row>
  </sheetData>
  <mergeCells count="14">
    <mergeCell ref="I11:I12"/>
    <mergeCell ref="I54:I55"/>
    <mergeCell ref="A78:A79"/>
    <mergeCell ref="B78:B79"/>
    <mergeCell ref="A1:I2"/>
    <mergeCell ref="A3:I4"/>
    <mergeCell ref="A6:A7"/>
    <mergeCell ref="B6:B7"/>
    <mergeCell ref="C6:C7"/>
    <mergeCell ref="D6:D7"/>
    <mergeCell ref="F6:F7"/>
    <mergeCell ref="G6:H6"/>
    <mergeCell ref="I6:I7"/>
    <mergeCell ref="E6:E7"/>
  </mergeCells>
  <pageMargins left="0" right="0" top="0" bottom="0" header="0.31496062992125984" footer="0.31496062992125984"/>
  <pageSetup paperSize="9" scale="7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ЧГУ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2018-06-15T06:22:42Z</dcterms:modified>
</cp:coreProperties>
</file>