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ПУ (питьевая вода)" sheetId="1" r:id="rId1"/>
  </sheets>
  <calcPr calcId="124519"/>
</workbook>
</file>

<file path=xl/calcChain.xml><?xml version="1.0" encoding="utf-8"?>
<calcChain xmlns="http://schemas.openxmlformats.org/spreadsheetml/2006/main">
  <c r="F64" i="1"/>
  <c r="F63"/>
  <c r="E57"/>
  <c r="F57" s="1"/>
  <c r="F56"/>
  <c r="E55"/>
  <c r="F55" s="1"/>
  <c r="E54"/>
  <c r="F54" s="1"/>
  <c r="E53"/>
  <c r="F53" s="1"/>
  <c r="E52"/>
  <c r="F52" s="1"/>
  <c r="E51"/>
  <c r="F51" s="1"/>
  <c r="E50"/>
  <c r="F50" s="1"/>
  <c r="D50"/>
  <c r="F49"/>
  <c r="E48"/>
  <c r="F48" s="1"/>
  <c r="F47"/>
  <c r="F46"/>
  <c r="F45"/>
  <c r="F43"/>
  <c r="E43"/>
  <c r="F42"/>
  <c r="E41"/>
  <c r="F41" s="1"/>
  <c r="D41"/>
  <c r="E40"/>
  <c r="F40" s="1"/>
  <c r="D40"/>
  <c r="F39"/>
  <c r="F38"/>
  <c r="F37"/>
  <c r="F36"/>
  <c r="E35"/>
  <c r="F35" s="1"/>
  <c r="E34"/>
  <c r="F34" s="1"/>
  <c r="E33"/>
  <c r="F33" s="1"/>
  <c r="E32"/>
  <c r="F32" s="1"/>
  <c r="F31"/>
  <c r="E30"/>
  <c r="F30" s="1"/>
  <c r="D30"/>
  <c r="E29"/>
  <c r="F29" s="1"/>
  <c r="E27"/>
  <c r="F27" s="1"/>
  <c r="F26"/>
  <c r="D25"/>
  <c r="F24"/>
  <c r="F23"/>
  <c r="E23"/>
  <c r="F22"/>
  <c r="E22"/>
  <c r="F21"/>
  <c r="F20"/>
  <c r="E19"/>
  <c r="D19"/>
  <c r="D18" s="1"/>
  <c r="D58" s="1"/>
  <c r="D62" s="1"/>
  <c r="F62" s="1"/>
  <c r="F19" l="1"/>
  <c r="E25"/>
  <c r="F25" l="1"/>
  <c r="E18"/>
  <c r="F18" l="1"/>
  <c r="E58"/>
  <c r="F58" l="1"/>
  <c r="E59"/>
</calcChain>
</file>

<file path=xl/sharedStrings.xml><?xml version="1.0" encoding="utf-8"?>
<sst xmlns="http://schemas.openxmlformats.org/spreadsheetml/2006/main" count="207" uniqueCount="157">
  <si>
    <t>Приложение 1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</si>
  <si>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ОТЧЕТ ОБ ИСПОЛНЕНИИ ТАРИФНОЙ СМЕТЫ</t>
  </si>
  <si>
    <t>Отчетный период: 2017 год</t>
  </si>
  <si>
    <t>Индекс ИТС-1</t>
  </si>
  <si>
    <t>Периодичность: годовая</t>
  </si>
  <si>
    <t>Представляет: ЗАПАДНО-КАЗАХСТАНСКИЙ ФИЛИАЛ РГП "КАЗВОДХОЗ"</t>
  </si>
  <si>
    <t>Куда представляется форма: Департамент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Западно-Казахстанской области</t>
  </si>
  <si>
    <t>Срок предоставления: - ежегодно не позднее 1 мая года, следующего за отчетным периодом</t>
  </si>
  <si>
    <t>№ п/п</t>
  </si>
  <si>
    <t>Причины отклонения</t>
  </si>
  <si>
    <t>1.1</t>
  </si>
  <si>
    <t>1.2</t>
  </si>
  <si>
    <t>1.3</t>
  </si>
  <si>
    <t>1.4</t>
  </si>
  <si>
    <t>1.5</t>
  </si>
  <si>
    <t>4.1</t>
  </si>
  <si>
    <t>5.1</t>
  </si>
  <si>
    <t>5.2</t>
  </si>
  <si>
    <t>5.3</t>
  </si>
  <si>
    <t>5.4</t>
  </si>
  <si>
    <t>тыс.тенге</t>
  </si>
  <si>
    <t>II</t>
  </si>
  <si>
    <t>Расходы периода, всего</t>
  </si>
  <si>
    <t>Налоговые платежи</t>
  </si>
  <si>
    <t>Коммунальные услуги</t>
  </si>
  <si>
    <t>Расходы на периодическую печать</t>
  </si>
  <si>
    <t>Услуги банка</t>
  </si>
  <si>
    <t>III</t>
  </si>
  <si>
    <t>IV</t>
  </si>
  <si>
    <t>Необоснованный доход по НДПИ за январь 2017 года</t>
  </si>
  <si>
    <t>V</t>
  </si>
  <si>
    <t>Всего доходов</t>
  </si>
  <si>
    <t>VI</t>
  </si>
  <si>
    <t>X</t>
  </si>
  <si>
    <t>тыс.м3</t>
  </si>
  <si>
    <t>VII</t>
  </si>
  <si>
    <t>VIII</t>
  </si>
  <si>
    <t>IX</t>
  </si>
  <si>
    <t>Наименование организации:</t>
  </si>
  <si>
    <t>Западно-Казахстанский филиал РГП "Казводхоз"</t>
  </si>
  <si>
    <t>Адрес:</t>
  </si>
  <si>
    <t>г.Уральск, ул.Х.Чурина, 119Н1</t>
  </si>
  <si>
    <t>Телефон:</t>
  </si>
  <si>
    <t>+7 7112 534830,  +7 7112 301710</t>
  </si>
  <si>
    <t>Адрес электронной почты:</t>
  </si>
  <si>
    <t>zapvodhoz@mail.ru</t>
  </si>
  <si>
    <t>Фамилия и телефон исполнителя:</t>
  </si>
  <si>
    <t>Файзуллина Б.Х.,  +7 7112 301710</t>
  </si>
  <si>
    <t>Руководитель</t>
  </si>
  <si>
    <t>Директор Джумагалиев Нурболат Улданович  _______________</t>
  </si>
  <si>
    <t>(фамилия имя отчетство (при его наличии), подпись)</t>
  </si>
  <si>
    <t>Дата "____" _____________________ 2018 года</t>
  </si>
  <si>
    <t>Место печати</t>
  </si>
  <si>
    <t>на услуги: "Подача питьевой  воды по магистральным сетям Бокейординского производственного участка"</t>
  </si>
  <si>
    <t>Наименование  показателей</t>
  </si>
  <si>
    <t>Ед. изм.</t>
  </si>
  <si>
    <t>Предусмотрено в утвержденной тарифной смете на 2017 год</t>
  </si>
  <si>
    <t xml:space="preserve">Фактически сложившиеся показатели  тарифной сметы на 2017 год </t>
  </si>
  <si>
    <t>Отклонение в %</t>
  </si>
  <si>
    <t>I</t>
  </si>
  <si>
    <t>Затраты  на  производство товаров и предоставление услуг, всего, в т.ч.</t>
  </si>
  <si>
    <t xml:space="preserve">Материальные  затраты, всего,                в т.ч. </t>
  </si>
  <si>
    <t xml:space="preserve">    сырье и материалы</t>
  </si>
  <si>
    <t xml:space="preserve">    химические реагенты</t>
  </si>
  <si>
    <t xml:space="preserve">повышение цен, кол-во расхода не увеличилось от утвержденного (200кг утверждено, факт 180 кг), </t>
  </si>
  <si>
    <t xml:space="preserve">    запасные  части</t>
  </si>
  <si>
    <t xml:space="preserve">    горюче-смазочные материалы</t>
  </si>
  <si>
    <t xml:space="preserve">в связи с прекращением выпуска  бензина марки АИ-80  в течении года покупался бензин АИ-92, приобретение техники по инвест.программе, увеличение объема подачи воды </t>
  </si>
  <si>
    <t xml:space="preserve">    электроэнергия</t>
  </si>
  <si>
    <t>в связи с введением в эксплуатацию реконструкции водопровода затраты на эл/эн снизились</t>
  </si>
  <si>
    <t>2</t>
  </si>
  <si>
    <t>Расходы на  оплату  труда, всего, в т.ч.</t>
  </si>
  <si>
    <t>2.1.1</t>
  </si>
  <si>
    <t xml:space="preserve">    заработная  плата</t>
  </si>
  <si>
    <t>2.1.2</t>
  </si>
  <si>
    <t xml:space="preserve">    социальный  налог</t>
  </si>
  <si>
    <t>2.1.3</t>
  </si>
  <si>
    <t xml:space="preserve">    обязательное социальное медицинское страхование</t>
  </si>
  <si>
    <t xml:space="preserve">отчисление с 01 июля 2017 года согласно Закона РК от 16.11.2015 г. №405-V </t>
  </si>
  <si>
    <t>3</t>
  </si>
  <si>
    <t>Амортизация</t>
  </si>
  <si>
    <t>ввод в эксплуатацию реконструкции водопровода с 21.06.2016г.  после утверждения предельного тарифа за 2015-2020гг.</t>
  </si>
  <si>
    <t>4</t>
  </si>
  <si>
    <t>Прочие  затраты, всего</t>
  </si>
  <si>
    <t xml:space="preserve">    дератизационные, дезинфекционные, дезинсекционные работы</t>
  </si>
  <si>
    <t>4.2</t>
  </si>
  <si>
    <t xml:space="preserve">    охрана  труда и техника безопасности</t>
  </si>
  <si>
    <t>увеличение объема подачи воды,  ввод в эксплуатацию реконструкции водопровода (материалы - 449т.т.. обучение -87т.т)</t>
  </si>
  <si>
    <t>4.3</t>
  </si>
  <si>
    <t xml:space="preserve">    коммунальные  услуги</t>
  </si>
  <si>
    <t>снижение тарифа на газ  по решению суда</t>
  </si>
  <si>
    <t>4.4</t>
  </si>
  <si>
    <t xml:space="preserve">    обязательные виды страхования</t>
  </si>
  <si>
    <t>увеличение страховых коэфф., приобретение ОС по инвест.программе</t>
  </si>
  <si>
    <t>4.5</t>
  </si>
  <si>
    <t xml:space="preserve">    командировочные расходы, выплаты за разъездной характер работы</t>
  </si>
  <si>
    <t>увеличение объема подачи воды, ставки МРП, ввод в эксплуатацию реконструкции водопровода</t>
  </si>
  <si>
    <t>4.6</t>
  </si>
  <si>
    <t xml:space="preserve">    проверка счетчиков, кранов</t>
  </si>
  <si>
    <t xml:space="preserve">в связи с введением в эксплуатацию реконструкции водопровода </t>
  </si>
  <si>
    <t>4.7</t>
  </si>
  <si>
    <t xml:space="preserve">    техосмотр транспорта</t>
  </si>
  <si>
    <t>приобретение техники по инвест.программе</t>
  </si>
  <si>
    <t>4.8</t>
  </si>
  <si>
    <t xml:space="preserve">    техобслуживание охранно-пожарной сигнализации</t>
  </si>
  <si>
    <t>поставщик снизил цену, услуга проведена способом гос.закупки</t>
  </si>
  <si>
    <t>4.9</t>
  </si>
  <si>
    <t xml:space="preserve">    техобслуживание системы видеонаблюдения</t>
  </si>
  <si>
    <t>5</t>
  </si>
  <si>
    <t>Общие и административные, всего</t>
  </si>
  <si>
    <t>Заработная  плата</t>
  </si>
  <si>
    <t>Социальный  налог и отчисления</t>
  </si>
  <si>
    <t>Обязательное социальное медицинское страхование</t>
  </si>
  <si>
    <t>увеличение объема подачи воды, увеличение количества п/п</t>
  </si>
  <si>
    <t>5.5</t>
  </si>
  <si>
    <t>5.6</t>
  </si>
  <si>
    <t>Расходы на содержание и обслуживание оргтехники</t>
  </si>
  <si>
    <t>увеличение объема подачи воды, приобретение оргтехники, увеличение документооборота</t>
  </si>
  <si>
    <t>5.7</t>
  </si>
  <si>
    <t>Обязательные виды страхования</t>
  </si>
  <si>
    <t xml:space="preserve">увеличение страховых коэфф., приобретение ОС по инвест.программе </t>
  </si>
  <si>
    <t>5.8</t>
  </si>
  <si>
    <t>Канцелярские расходы</t>
  </si>
  <si>
    <t>увеличение объема подачи воды, увеличение документооборота</t>
  </si>
  <si>
    <t>5.9</t>
  </si>
  <si>
    <t>5.10</t>
  </si>
  <si>
    <t>Командировочные расходы</t>
  </si>
  <si>
    <t>увеличение объема подачи воды, МРП</t>
  </si>
  <si>
    <t>5.11</t>
  </si>
  <si>
    <t>увеличение количества размещения объявлений в связи с изменениями тарифов в течении года</t>
  </si>
  <si>
    <t>5.12</t>
  </si>
  <si>
    <t>Услуги связи</t>
  </si>
  <si>
    <t xml:space="preserve">в связи с подключением интернета </t>
  </si>
  <si>
    <t>5.13</t>
  </si>
  <si>
    <t>Расходы на содержание служебного автотранспорта</t>
  </si>
  <si>
    <t>рост цен на горюче-смазочные материалы, зап.части</t>
  </si>
  <si>
    <t>5.14</t>
  </si>
  <si>
    <t>Услуги сторонних организаций, сопровождение 1С Бухгалтерия</t>
  </si>
  <si>
    <t>увеличение фактических расходов над плановыми по данной статье связано с тем, что при утверждении тарифа расходы были
снижены</t>
  </si>
  <si>
    <t>5.15</t>
  </si>
  <si>
    <t>5.16</t>
  </si>
  <si>
    <t>Повышение квалификации</t>
  </si>
  <si>
    <t>увеличение цен на обучение, услуга проведена способом гос.закупки</t>
  </si>
  <si>
    <t>Всего  затрат</t>
  </si>
  <si>
    <t>Прибыль</t>
  </si>
  <si>
    <t>утверждение компенсирующего тарифа, снижение тарифа из-за перерасчета НДПИ, увеличения аммортизационных отчислений в связи с принятием на баланс реконструкцию УГВ IV очереди</t>
  </si>
  <si>
    <t>Необоснованный доход по НДПИ за 2016 год</t>
  </si>
  <si>
    <t>исполнено 100%, в строке всего доходов (VII) сумма дохода за минусом необоснованных доходов за 2016г., т.к. был введен тариф с уменьшением расчета НДПИ</t>
  </si>
  <si>
    <t>исполнено 100%, в строке всего доходов (VII) сумма дохода за минусом необоснованных доходов за январь 2017г. т.к. был введен тариф с уменьшением расчета НДПИ</t>
  </si>
  <si>
    <t>увеличение спроса на подачу воды</t>
  </si>
  <si>
    <t>Объемы  оказываемых услуг</t>
  </si>
  <si>
    <t>Нормативные технические потери</t>
  </si>
  <si>
    <t xml:space="preserve">% </t>
  </si>
  <si>
    <r>
      <t>Тариф за 1 м</t>
    </r>
    <r>
      <rPr>
        <b/>
        <vertAlign val="superscript"/>
        <sz val="10"/>
        <rFont val="Arial Cyr"/>
        <charset val="204"/>
      </rPr>
      <t>3</t>
    </r>
    <r>
      <rPr>
        <b/>
        <sz val="10"/>
        <rFont val="Arial Cyr"/>
        <charset val="204"/>
      </rPr>
      <t xml:space="preserve"> (без НДС)</t>
    </r>
  </si>
  <si>
    <t>тенге/ м3</t>
  </si>
  <si>
    <r>
      <t>671,65</t>
    </r>
    <r>
      <rPr>
        <b/>
        <sz val="10"/>
        <rFont val="Arial Cyr"/>
        <charset val="204"/>
      </rPr>
      <t xml:space="preserve">                      639,30</t>
    </r>
    <r>
      <rPr>
        <b/>
        <sz val="10"/>
        <rFont val="Arial Cyr"/>
        <charset val="204"/>
      </rPr>
      <t xml:space="preserve">         629,63 </t>
    </r>
    <r>
      <rPr>
        <b/>
        <sz val="10"/>
        <rFont val="Arial Cyr"/>
        <charset val="204"/>
      </rPr>
      <t xml:space="preserve">     </t>
    </r>
  </si>
  <si>
    <t>671,65т (январь) - утвержден предельный тариф (№186-ОД от 07.09.2015г.)                                                                      639,30т (февраль-июль) - утвержден тариф в связи с уменьшением НДПИ (№07-О от 06.01.2017г.)                                             629,63т (август-декабрь) - утвержден временный компенсирующий тариф (№23-ОД от 14.07.2017г.)</t>
  </si>
</sst>
</file>

<file path=xl/styles.xml><?xml version="1.0" encoding="utf-8"?>
<styleSheet xmlns="http://schemas.openxmlformats.org/spreadsheetml/2006/main">
  <numFmts count="2">
    <numFmt numFmtId="165" formatCode="#,##0.0"/>
    <numFmt numFmtId="166" formatCode="0.00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5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 applyBorder="1"/>
    <xf numFmtId="0" fontId="2" fillId="0" borderId="0" xfId="0" applyFont="1"/>
    <xf numFmtId="0" fontId="0" fillId="0" borderId="0" xfId="0" applyFont="1"/>
    <xf numFmtId="0" fontId="1" fillId="0" borderId="0" xfId="0" applyFont="1" applyFill="1" applyBorder="1"/>
    <xf numFmtId="49" fontId="2" fillId="0" borderId="0" xfId="0" applyNumberFormat="1" applyFont="1"/>
    <xf numFmtId="0" fontId="7" fillId="0" borderId="0" xfId="1" applyFont="1" applyFill="1" applyBorder="1"/>
    <xf numFmtId="0" fontId="1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pvodho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67" workbookViewId="0">
      <selection activeCell="K60" sqref="K60"/>
    </sheetView>
  </sheetViews>
  <sheetFormatPr defaultRowHeight="15"/>
  <cols>
    <col min="1" max="1" width="9.140625" style="8"/>
    <col min="2" max="2" width="30.7109375" style="8" customWidth="1"/>
    <col min="3" max="3" width="9.140625" style="8"/>
    <col min="4" max="4" width="16.28515625" style="8" customWidth="1"/>
    <col min="5" max="5" width="14.28515625" style="8" customWidth="1"/>
    <col min="6" max="6" width="9.140625" style="8"/>
    <col min="7" max="7" width="35.7109375" style="54" customWidth="1"/>
    <col min="8" max="16384" width="9.140625" style="8"/>
  </cols>
  <sheetData>
    <row r="1" spans="1:9" customFormat="1" ht="102" customHeight="1">
      <c r="E1" s="19" t="s">
        <v>0</v>
      </c>
      <c r="F1" s="19"/>
      <c r="G1" s="19"/>
      <c r="H1" s="20"/>
      <c r="I1" s="20"/>
    </row>
    <row r="2" spans="1:9" s="1" customFormat="1" ht="12.75">
      <c r="A2" s="17" t="s">
        <v>1</v>
      </c>
      <c r="B2" s="17"/>
      <c r="C2" s="17"/>
      <c r="D2" s="17"/>
      <c r="E2" s="17"/>
      <c r="F2" s="17"/>
      <c r="G2" s="17"/>
      <c r="H2" s="3"/>
      <c r="I2" s="3"/>
    </row>
    <row r="3" spans="1:9" s="1" customFormat="1" ht="12.75">
      <c r="A3" s="17" t="s">
        <v>53</v>
      </c>
      <c r="B3" s="17"/>
      <c r="C3" s="17"/>
      <c r="D3" s="17"/>
      <c r="E3" s="17"/>
      <c r="F3" s="17"/>
      <c r="G3" s="17"/>
      <c r="H3" s="3"/>
      <c r="I3" s="3"/>
    </row>
    <row r="4" spans="1:9" s="1" customFormat="1" ht="12.75">
      <c r="A4" s="2"/>
      <c r="B4" s="2"/>
      <c r="C4" s="2"/>
      <c r="D4" s="2"/>
      <c r="E4" s="2"/>
      <c r="F4" s="2"/>
      <c r="G4" s="2"/>
      <c r="H4" s="3"/>
      <c r="I4" s="3"/>
    </row>
    <row r="5" spans="1:9" s="5" customFormat="1" ht="12.75" customHeight="1">
      <c r="A5" s="15" t="s">
        <v>2</v>
      </c>
      <c r="B5" s="15"/>
      <c r="C5" s="15"/>
      <c r="D5" s="15"/>
      <c r="E5" s="15"/>
      <c r="F5" s="15"/>
      <c r="G5" s="15"/>
      <c r="H5" s="4"/>
      <c r="I5" s="4"/>
    </row>
    <row r="6" spans="1:9" s="6" customFormat="1" ht="12.75" customHeight="1">
      <c r="A6" s="15" t="s">
        <v>3</v>
      </c>
      <c r="B6" s="15"/>
      <c r="C6" s="15"/>
      <c r="D6" s="15"/>
      <c r="E6" s="15"/>
      <c r="F6" s="15"/>
      <c r="G6" s="15"/>
      <c r="H6" s="4"/>
      <c r="I6" s="4"/>
    </row>
    <row r="7" spans="1:9" s="5" customFormat="1" ht="12.75" customHeight="1">
      <c r="A7" s="18" t="s">
        <v>4</v>
      </c>
      <c r="B7" s="18"/>
      <c r="C7" s="18"/>
      <c r="D7" s="18"/>
      <c r="E7" s="18"/>
      <c r="F7" s="18"/>
      <c r="G7" s="18"/>
      <c r="H7" s="7"/>
      <c r="I7" s="7"/>
    </row>
    <row r="8" spans="1:9" s="5" customFormat="1" ht="12.75" customHeight="1">
      <c r="A8" s="15" t="s">
        <v>5</v>
      </c>
      <c r="B8" s="15"/>
      <c r="C8" s="15"/>
      <c r="D8" s="15"/>
      <c r="E8" s="15"/>
      <c r="F8" s="15"/>
      <c r="G8" s="15"/>
      <c r="H8" s="4"/>
      <c r="I8" s="4"/>
    </row>
    <row r="9" spans="1:9" s="5" customFormat="1" ht="12.75" customHeight="1">
      <c r="A9" s="15" t="s">
        <v>6</v>
      </c>
      <c r="B9" s="15"/>
      <c r="C9" s="15"/>
      <c r="D9" s="15"/>
      <c r="E9" s="15"/>
      <c r="F9" s="15"/>
      <c r="G9" s="15"/>
      <c r="H9" s="4"/>
      <c r="I9" s="4"/>
    </row>
    <row r="10" spans="1:9" s="5" customFormat="1" ht="12.75" customHeight="1">
      <c r="A10" s="15" t="s">
        <v>7</v>
      </c>
      <c r="B10" s="15"/>
      <c r="C10" s="15"/>
      <c r="D10" s="15"/>
      <c r="E10" s="15"/>
      <c r="F10" s="15"/>
      <c r="G10" s="15"/>
      <c r="H10" s="4"/>
      <c r="I10" s="4"/>
    </row>
    <row r="11" spans="1:9">
      <c r="A11" s="16"/>
      <c r="B11" s="16"/>
      <c r="C11" s="16"/>
      <c r="D11" s="16"/>
      <c r="E11" s="16"/>
      <c r="F11" s="16"/>
      <c r="G11" s="21"/>
    </row>
    <row r="12" spans="1:9" s="24" customFormat="1" ht="24" customHeight="1">
      <c r="A12" s="22" t="s">
        <v>8</v>
      </c>
      <c r="B12" s="22" t="s">
        <v>54</v>
      </c>
      <c r="C12" s="22" t="s">
        <v>55</v>
      </c>
      <c r="D12" s="23" t="s">
        <v>56</v>
      </c>
      <c r="E12" s="23" t="s">
        <v>57</v>
      </c>
      <c r="F12" s="22" t="s">
        <v>58</v>
      </c>
      <c r="G12" s="23" t="s">
        <v>9</v>
      </c>
    </row>
    <row r="13" spans="1:9" s="24" customFormat="1" ht="23.25" customHeight="1">
      <c r="A13" s="22"/>
      <c r="B13" s="22"/>
      <c r="C13" s="22"/>
      <c r="D13" s="25"/>
      <c r="E13" s="25"/>
      <c r="F13" s="22"/>
      <c r="G13" s="25"/>
    </row>
    <row r="14" spans="1:9" s="24" customFormat="1" ht="12.75">
      <c r="A14" s="22"/>
      <c r="B14" s="22"/>
      <c r="C14" s="22"/>
      <c r="D14" s="25"/>
      <c r="E14" s="25"/>
      <c r="F14" s="22"/>
      <c r="G14" s="25"/>
    </row>
    <row r="15" spans="1:9" s="24" customFormat="1" ht="40.5" customHeight="1">
      <c r="A15" s="22"/>
      <c r="B15" s="22"/>
      <c r="C15" s="22"/>
      <c r="D15" s="25"/>
      <c r="E15" s="25"/>
      <c r="F15" s="22"/>
      <c r="G15" s="25"/>
    </row>
    <row r="16" spans="1:9" s="24" customFormat="1" ht="15" customHeight="1">
      <c r="A16" s="22"/>
      <c r="B16" s="22"/>
      <c r="C16" s="22"/>
      <c r="D16" s="26"/>
      <c r="E16" s="26"/>
      <c r="F16" s="22"/>
      <c r="G16" s="26"/>
    </row>
    <row r="17" spans="1:7" ht="25.5" customHeight="1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8">
        <v>7</v>
      </c>
    </row>
    <row r="18" spans="1:7" s="24" customFormat="1" ht="43.5" customHeight="1">
      <c r="A18" s="29" t="s">
        <v>59</v>
      </c>
      <c r="B18" s="30" t="s">
        <v>60</v>
      </c>
      <c r="C18" s="31" t="s">
        <v>20</v>
      </c>
      <c r="D18" s="32">
        <f>D19+D25+D30+D29</f>
        <v>100423.11999999998</v>
      </c>
      <c r="E18" s="32">
        <f>E19+E25+E30+E29</f>
        <v>113299</v>
      </c>
      <c r="F18" s="32">
        <f>E18/D18*100</f>
        <v>112.8216291228554</v>
      </c>
      <c r="G18" s="33"/>
    </row>
    <row r="19" spans="1:7" s="24" customFormat="1" ht="15" customHeight="1">
      <c r="A19" s="29">
        <v>1</v>
      </c>
      <c r="B19" s="34" t="s">
        <v>61</v>
      </c>
      <c r="C19" s="31" t="s">
        <v>20</v>
      </c>
      <c r="D19" s="31">
        <f>D20+D21+D22+D23+D24</f>
        <v>16129.57</v>
      </c>
      <c r="E19" s="31">
        <f>E20+E21+E22+E23+E24</f>
        <v>15557</v>
      </c>
      <c r="F19" s="32">
        <f t="shared" ref="F19:F64" si="0">E19/D19*100</f>
        <v>96.450184350853746</v>
      </c>
      <c r="G19" s="35"/>
    </row>
    <row r="20" spans="1:7" ht="22.5" customHeight="1">
      <c r="A20" s="36" t="s">
        <v>10</v>
      </c>
      <c r="B20" s="37" t="s">
        <v>62</v>
      </c>
      <c r="C20" s="27" t="s">
        <v>20</v>
      </c>
      <c r="D20" s="27">
        <v>2578.84</v>
      </c>
      <c r="E20" s="27">
        <v>2505</v>
      </c>
      <c r="F20" s="38">
        <f t="shared" si="0"/>
        <v>97.136697119635187</v>
      </c>
      <c r="G20" s="39"/>
    </row>
    <row r="21" spans="1:7" ht="35.25" customHeight="1">
      <c r="A21" s="36" t="s">
        <v>11</v>
      </c>
      <c r="B21" s="37" t="s">
        <v>63</v>
      </c>
      <c r="C21" s="27" t="s">
        <v>20</v>
      </c>
      <c r="D21" s="27">
        <v>60.19</v>
      </c>
      <c r="E21" s="27">
        <v>116</v>
      </c>
      <c r="F21" s="38">
        <f t="shared" si="0"/>
        <v>192.72304369496595</v>
      </c>
      <c r="G21" s="39" t="s">
        <v>64</v>
      </c>
    </row>
    <row r="22" spans="1:7" ht="16.5" customHeight="1">
      <c r="A22" s="36" t="s">
        <v>12</v>
      </c>
      <c r="B22" s="40" t="s">
        <v>65</v>
      </c>
      <c r="C22" s="27" t="s">
        <v>20</v>
      </c>
      <c r="D22" s="27">
        <v>2246.73</v>
      </c>
      <c r="E22" s="27">
        <f>2018+150</f>
        <v>2168</v>
      </c>
      <c r="F22" s="38">
        <f t="shared" si="0"/>
        <v>96.495796112572492</v>
      </c>
      <c r="G22" s="39"/>
    </row>
    <row r="23" spans="1:7" ht="66" customHeight="1">
      <c r="A23" s="36" t="s">
        <v>13</v>
      </c>
      <c r="B23" s="37" t="s">
        <v>66</v>
      </c>
      <c r="C23" s="27" t="s">
        <v>20</v>
      </c>
      <c r="D23" s="27">
        <v>5585.29</v>
      </c>
      <c r="E23" s="27">
        <f>6689</f>
        <v>6689</v>
      </c>
      <c r="F23" s="38">
        <f t="shared" si="0"/>
        <v>119.76101509500849</v>
      </c>
      <c r="G23" s="39" t="s">
        <v>67</v>
      </c>
    </row>
    <row r="24" spans="1:7" ht="39" customHeight="1">
      <c r="A24" s="36" t="s">
        <v>14</v>
      </c>
      <c r="B24" s="37" t="s">
        <v>68</v>
      </c>
      <c r="C24" s="27" t="s">
        <v>20</v>
      </c>
      <c r="D24" s="27">
        <v>5658.52</v>
      </c>
      <c r="E24" s="27">
        <v>4079</v>
      </c>
      <c r="F24" s="38">
        <f t="shared" si="0"/>
        <v>72.085987148583015</v>
      </c>
      <c r="G24" s="39" t="s">
        <v>69</v>
      </c>
    </row>
    <row r="25" spans="1:7" s="24" customFormat="1" ht="12.75" customHeight="1">
      <c r="A25" s="29" t="s">
        <v>70</v>
      </c>
      <c r="B25" s="34" t="s">
        <v>71</v>
      </c>
      <c r="C25" s="31" t="s">
        <v>20</v>
      </c>
      <c r="D25" s="31">
        <f>D26+D27</f>
        <v>49416.95</v>
      </c>
      <c r="E25" s="31">
        <f>E26+E27+E28</f>
        <v>49846</v>
      </c>
      <c r="F25" s="32">
        <f t="shared" si="0"/>
        <v>100.86822436431224</v>
      </c>
      <c r="G25" s="35"/>
    </row>
    <row r="26" spans="1:7" ht="12.75" customHeight="1">
      <c r="A26" s="36" t="s">
        <v>72</v>
      </c>
      <c r="B26" s="37" t="s">
        <v>73</v>
      </c>
      <c r="C26" s="27" t="s">
        <v>20</v>
      </c>
      <c r="D26" s="27">
        <v>44965.38</v>
      </c>
      <c r="E26" s="27">
        <v>45137</v>
      </c>
      <c r="F26" s="38">
        <f t="shared" si="0"/>
        <v>100.38167141031613</v>
      </c>
      <c r="G26" s="39"/>
    </row>
    <row r="27" spans="1:7" ht="25.5" customHeight="1">
      <c r="A27" s="36" t="s">
        <v>74</v>
      </c>
      <c r="B27" s="37" t="s">
        <v>75</v>
      </c>
      <c r="C27" s="27" t="s">
        <v>20</v>
      </c>
      <c r="D27" s="27">
        <v>4451.57</v>
      </c>
      <c r="E27" s="27">
        <f>2014+2447</f>
        <v>4461</v>
      </c>
      <c r="F27" s="38">
        <f t="shared" si="0"/>
        <v>100.21183537493515</v>
      </c>
      <c r="G27" s="39"/>
    </row>
    <row r="28" spans="1:7" ht="32.25" customHeight="1">
      <c r="A28" s="36" t="s">
        <v>76</v>
      </c>
      <c r="B28" s="40" t="s">
        <v>77</v>
      </c>
      <c r="C28" s="27" t="s">
        <v>20</v>
      </c>
      <c r="D28" s="27">
        <v>0</v>
      </c>
      <c r="E28" s="27">
        <v>248</v>
      </c>
      <c r="F28" s="38">
        <v>0</v>
      </c>
      <c r="G28" s="39" t="s">
        <v>78</v>
      </c>
    </row>
    <row r="29" spans="1:7" s="24" customFormat="1" ht="48" customHeight="1">
      <c r="A29" s="29" t="s">
        <v>79</v>
      </c>
      <c r="B29" s="41" t="s">
        <v>80</v>
      </c>
      <c r="C29" s="31" t="s">
        <v>20</v>
      </c>
      <c r="D29" s="32">
        <v>31807.87</v>
      </c>
      <c r="E29" s="32">
        <f>43100+1786</f>
        <v>44886</v>
      </c>
      <c r="F29" s="32">
        <f t="shared" si="0"/>
        <v>141.11601940023019</v>
      </c>
      <c r="G29" s="42" t="s">
        <v>81</v>
      </c>
    </row>
    <row r="30" spans="1:7" s="24" customFormat="1" ht="13.5" customHeight="1">
      <c r="A30" s="29" t="s">
        <v>82</v>
      </c>
      <c r="B30" s="41" t="s">
        <v>83</v>
      </c>
      <c r="C30" s="31" t="s">
        <v>20</v>
      </c>
      <c r="D30" s="31">
        <f>D31+D32+D33+D34+D35+D36+D37+D38+D39</f>
        <v>3068.73</v>
      </c>
      <c r="E30" s="31">
        <f>E31+E32+E33+E34+E35+E36+E37+E38+E39</f>
        <v>3010</v>
      </c>
      <c r="F30" s="32">
        <f t="shared" si="0"/>
        <v>98.086178973060512</v>
      </c>
      <c r="G30" s="35"/>
    </row>
    <row r="31" spans="1:7" ht="33.75" customHeight="1">
      <c r="A31" s="36" t="s">
        <v>15</v>
      </c>
      <c r="B31" s="43" t="s">
        <v>84</v>
      </c>
      <c r="C31" s="27" t="s">
        <v>20</v>
      </c>
      <c r="D31" s="44">
        <v>453.68</v>
      </c>
      <c r="E31" s="44">
        <v>454</v>
      </c>
      <c r="F31" s="38">
        <f t="shared" si="0"/>
        <v>100.07053429730206</v>
      </c>
      <c r="G31" s="42"/>
    </row>
    <row r="32" spans="1:7" ht="46.5" customHeight="1">
      <c r="A32" s="36" t="s">
        <v>85</v>
      </c>
      <c r="B32" s="43" t="s">
        <v>86</v>
      </c>
      <c r="C32" s="27" t="s">
        <v>20</v>
      </c>
      <c r="D32" s="44">
        <v>449.14</v>
      </c>
      <c r="E32" s="44">
        <f>445+87+4</f>
        <v>536</v>
      </c>
      <c r="F32" s="38">
        <f t="shared" si="0"/>
        <v>119.33918154695642</v>
      </c>
      <c r="G32" s="42" t="s">
        <v>87</v>
      </c>
    </row>
    <row r="33" spans="1:7" ht="24.75" customHeight="1">
      <c r="A33" s="36" t="s">
        <v>88</v>
      </c>
      <c r="B33" s="43" t="s">
        <v>89</v>
      </c>
      <c r="C33" s="27" t="s">
        <v>20</v>
      </c>
      <c r="D33" s="44">
        <v>220.56</v>
      </c>
      <c r="E33" s="44">
        <f>76+37</f>
        <v>113</v>
      </c>
      <c r="F33" s="38">
        <f t="shared" si="0"/>
        <v>51.233224519405155</v>
      </c>
      <c r="G33" s="42" t="s">
        <v>90</v>
      </c>
    </row>
    <row r="34" spans="1:7" ht="33.75" customHeight="1">
      <c r="A34" s="36" t="s">
        <v>91</v>
      </c>
      <c r="B34" s="43" t="s">
        <v>92</v>
      </c>
      <c r="C34" s="27" t="s">
        <v>20</v>
      </c>
      <c r="D34" s="44">
        <v>238.41</v>
      </c>
      <c r="E34" s="44">
        <f>193+140+15</f>
        <v>348</v>
      </c>
      <c r="F34" s="38">
        <f t="shared" si="0"/>
        <v>145.96703158424563</v>
      </c>
      <c r="G34" s="42" t="s">
        <v>93</v>
      </c>
    </row>
    <row r="35" spans="1:7" ht="51" customHeight="1">
      <c r="A35" s="36" t="s">
        <v>94</v>
      </c>
      <c r="B35" s="45" t="s">
        <v>95</v>
      </c>
      <c r="C35" s="27" t="s">
        <v>20</v>
      </c>
      <c r="D35" s="44">
        <v>995.16</v>
      </c>
      <c r="E35" s="44">
        <f>1027+33+16+95</f>
        <v>1171</v>
      </c>
      <c r="F35" s="38">
        <f t="shared" si="0"/>
        <v>117.66952047911894</v>
      </c>
      <c r="G35" s="42" t="s">
        <v>96</v>
      </c>
    </row>
    <row r="36" spans="1:7" ht="35.25" customHeight="1">
      <c r="A36" s="36" t="s">
        <v>97</v>
      </c>
      <c r="B36" s="43" t="s">
        <v>98</v>
      </c>
      <c r="C36" s="27" t="s">
        <v>20</v>
      </c>
      <c r="D36" s="44">
        <v>292.39999999999998</v>
      </c>
      <c r="E36" s="44">
        <v>62</v>
      </c>
      <c r="F36" s="38">
        <f t="shared" si="0"/>
        <v>21.203830369357046</v>
      </c>
      <c r="G36" s="46" t="s">
        <v>99</v>
      </c>
    </row>
    <row r="37" spans="1:7" ht="23.25" customHeight="1">
      <c r="A37" s="36" t="s">
        <v>100</v>
      </c>
      <c r="B37" s="45" t="s">
        <v>101</v>
      </c>
      <c r="C37" s="27" t="s">
        <v>20</v>
      </c>
      <c r="D37" s="44">
        <v>20.55</v>
      </c>
      <c r="E37" s="44">
        <v>27</v>
      </c>
      <c r="F37" s="38">
        <f t="shared" si="0"/>
        <v>131.38686131386862</v>
      </c>
      <c r="G37" s="46" t="s">
        <v>102</v>
      </c>
    </row>
    <row r="38" spans="1:7" ht="30.75" customHeight="1">
      <c r="A38" s="36" t="s">
        <v>103</v>
      </c>
      <c r="B38" s="43" t="s">
        <v>104</v>
      </c>
      <c r="C38" s="27" t="s">
        <v>20</v>
      </c>
      <c r="D38" s="44">
        <v>192.41</v>
      </c>
      <c r="E38" s="44">
        <v>180</v>
      </c>
      <c r="F38" s="38">
        <f t="shared" si="0"/>
        <v>93.550231276960659</v>
      </c>
      <c r="G38" s="46" t="s">
        <v>105</v>
      </c>
    </row>
    <row r="39" spans="1:7" ht="30.75" customHeight="1">
      <c r="A39" s="36" t="s">
        <v>106</v>
      </c>
      <c r="B39" s="43" t="s">
        <v>107</v>
      </c>
      <c r="C39" s="27" t="s">
        <v>20</v>
      </c>
      <c r="D39" s="44">
        <v>206.42</v>
      </c>
      <c r="E39" s="44">
        <v>119</v>
      </c>
      <c r="F39" s="38">
        <f t="shared" si="0"/>
        <v>57.649452572425155</v>
      </c>
      <c r="G39" s="46" t="s">
        <v>105</v>
      </c>
    </row>
    <row r="40" spans="1:7" s="24" customFormat="1" ht="24.75" customHeight="1">
      <c r="A40" s="29" t="s">
        <v>21</v>
      </c>
      <c r="B40" s="30" t="s">
        <v>22</v>
      </c>
      <c r="C40" s="31" t="s">
        <v>20</v>
      </c>
      <c r="D40" s="32">
        <f>D41</f>
        <v>21815.45</v>
      </c>
      <c r="E40" s="32">
        <f>E41</f>
        <v>22768</v>
      </c>
      <c r="F40" s="32">
        <f t="shared" si="0"/>
        <v>104.36640087644307</v>
      </c>
      <c r="G40" s="33"/>
    </row>
    <row r="41" spans="1:7" s="24" customFormat="1" ht="37.5" customHeight="1">
      <c r="A41" s="29" t="s">
        <v>108</v>
      </c>
      <c r="B41" s="30" t="s">
        <v>109</v>
      </c>
      <c r="C41" s="31" t="s">
        <v>20</v>
      </c>
      <c r="D41" s="31">
        <f>D42+D43+D45+D46+D47+D48+D49+D50+D51+D52+D53+D54+D55+D56+D57</f>
        <v>21815.45</v>
      </c>
      <c r="E41" s="31">
        <f>E42+E43+E44+E45+E46+E47+E48+E49+E50+E51+E52+E53+E54+E55+E56+E57</f>
        <v>22768</v>
      </c>
      <c r="F41" s="32">
        <f t="shared" si="0"/>
        <v>104.36640087644307</v>
      </c>
      <c r="G41" s="35"/>
    </row>
    <row r="42" spans="1:7" ht="15" customHeight="1">
      <c r="A42" s="36" t="s">
        <v>16</v>
      </c>
      <c r="B42" s="37" t="s">
        <v>110</v>
      </c>
      <c r="C42" s="27" t="s">
        <v>20</v>
      </c>
      <c r="D42" s="27">
        <v>12653.32</v>
      </c>
      <c r="E42" s="27">
        <v>12674</v>
      </c>
      <c r="F42" s="38">
        <f t="shared" si="0"/>
        <v>100.16343536716055</v>
      </c>
      <c r="G42" s="39"/>
    </row>
    <row r="43" spans="1:7" ht="26.25" customHeight="1">
      <c r="A43" s="36" t="s">
        <v>17</v>
      </c>
      <c r="B43" s="37" t="s">
        <v>111</v>
      </c>
      <c r="C43" s="27" t="s">
        <v>20</v>
      </c>
      <c r="D43" s="27">
        <v>1252.68</v>
      </c>
      <c r="E43" s="27">
        <f>491+764</f>
        <v>1255</v>
      </c>
      <c r="F43" s="38">
        <f t="shared" si="0"/>
        <v>100.18520292492894</v>
      </c>
      <c r="G43" s="39"/>
    </row>
    <row r="44" spans="1:7" ht="33" customHeight="1">
      <c r="A44" s="36" t="s">
        <v>18</v>
      </c>
      <c r="B44" s="40" t="s">
        <v>112</v>
      </c>
      <c r="C44" s="27" t="s">
        <v>20</v>
      </c>
      <c r="D44" s="27">
        <v>0</v>
      </c>
      <c r="E44" s="27">
        <v>67</v>
      </c>
      <c r="F44" s="38">
        <v>0</v>
      </c>
      <c r="G44" s="39" t="s">
        <v>78</v>
      </c>
    </row>
    <row r="45" spans="1:7" s="48" customFormat="1" ht="26.25" customHeight="1">
      <c r="A45" s="36" t="s">
        <v>19</v>
      </c>
      <c r="B45" s="43" t="s">
        <v>26</v>
      </c>
      <c r="C45" s="47" t="s">
        <v>20</v>
      </c>
      <c r="D45" s="47">
        <v>572.45000000000005</v>
      </c>
      <c r="E45" s="47">
        <v>742</v>
      </c>
      <c r="F45" s="38">
        <f t="shared" si="0"/>
        <v>129.6183072757446</v>
      </c>
      <c r="G45" s="39" t="s">
        <v>113</v>
      </c>
    </row>
    <row r="46" spans="1:7" s="48" customFormat="1" ht="13.5" customHeight="1">
      <c r="A46" s="36" t="s">
        <v>114</v>
      </c>
      <c r="B46" s="49" t="s">
        <v>80</v>
      </c>
      <c r="C46" s="47" t="s">
        <v>20</v>
      </c>
      <c r="D46" s="47">
        <v>641.14</v>
      </c>
      <c r="E46" s="47">
        <v>622</v>
      </c>
      <c r="F46" s="38">
        <f t="shared" si="0"/>
        <v>97.014692578843949</v>
      </c>
      <c r="G46" s="39"/>
    </row>
    <row r="47" spans="1:7" s="48" customFormat="1" ht="39.75" customHeight="1">
      <c r="A47" s="36" t="s">
        <v>115</v>
      </c>
      <c r="B47" s="43" t="s">
        <v>116</v>
      </c>
      <c r="C47" s="47" t="s">
        <v>20</v>
      </c>
      <c r="D47" s="47">
        <v>95.03</v>
      </c>
      <c r="E47" s="47">
        <v>163</v>
      </c>
      <c r="F47" s="38">
        <f t="shared" si="0"/>
        <v>171.52478164790065</v>
      </c>
      <c r="G47" s="39" t="s">
        <v>117</v>
      </c>
    </row>
    <row r="48" spans="1:7" s="48" customFormat="1" ht="40.5" customHeight="1">
      <c r="A48" s="36" t="s">
        <v>118</v>
      </c>
      <c r="B48" s="43" t="s">
        <v>119</v>
      </c>
      <c r="C48" s="27" t="s">
        <v>20</v>
      </c>
      <c r="D48" s="27">
        <v>12.53</v>
      </c>
      <c r="E48" s="27">
        <f>43</f>
        <v>43</v>
      </c>
      <c r="F48" s="38">
        <f t="shared" si="0"/>
        <v>343.17637669592978</v>
      </c>
      <c r="G48" s="39" t="s">
        <v>120</v>
      </c>
    </row>
    <row r="49" spans="1:7" s="48" customFormat="1" ht="29.25" customHeight="1">
      <c r="A49" s="36" t="s">
        <v>121</v>
      </c>
      <c r="B49" s="43" t="s">
        <v>122</v>
      </c>
      <c r="C49" s="27" t="s">
        <v>20</v>
      </c>
      <c r="D49" s="27">
        <v>149.97999999999999</v>
      </c>
      <c r="E49" s="27">
        <v>231</v>
      </c>
      <c r="F49" s="38">
        <f t="shared" si="0"/>
        <v>154.02053607147622</v>
      </c>
      <c r="G49" s="39" t="s">
        <v>123</v>
      </c>
    </row>
    <row r="50" spans="1:7" s="48" customFormat="1" ht="26.25" customHeight="1">
      <c r="A50" s="36" t="s">
        <v>124</v>
      </c>
      <c r="B50" s="43" t="s">
        <v>23</v>
      </c>
      <c r="C50" s="47" t="s">
        <v>20</v>
      </c>
      <c r="D50" s="27">
        <f>5697.02-2828.9</f>
        <v>2868.1200000000003</v>
      </c>
      <c r="E50" s="27">
        <f>9+4+137+1794+498+248+164+46+13+2</f>
        <v>2915</v>
      </c>
      <c r="F50" s="38">
        <f t="shared" si="0"/>
        <v>101.63452017349344</v>
      </c>
      <c r="G50" s="39"/>
    </row>
    <row r="51" spans="1:7" s="48" customFormat="1" ht="14.25" customHeight="1">
      <c r="A51" s="36" t="s">
        <v>125</v>
      </c>
      <c r="B51" s="43" t="s">
        <v>126</v>
      </c>
      <c r="C51" s="27" t="s">
        <v>20</v>
      </c>
      <c r="D51" s="27">
        <v>1259.3900000000001</v>
      </c>
      <c r="E51" s="27">
        <f>798+167+408</f>
        <v>1373</v>
      </c>
      <c r="F51" s="38">
        <f t="shared" si="0"/>
        <v>109.02103399264722</v>
      </c>
      <c r="G51" s="39" t="s">
        <v>127</v>
      </c>
    </row>
    <row r="52" spans="1:7" s="48" customFormat="1" ht="43.5" customHeight="1">
      <c r="A52" s="36" t="s">
        <v>128</v>
      </c>
      <c r="B52" s="45" t="s">
        <v>25</v>
      </c>
      <c r="C52" s="47" t="s">
        <v>20</v>
      </c>
      <c r="D52" s="47">
        <v>62.97</v>
      </c>
      <c r="E52" s="47">
        <f>52+58</f>
        <v>110</v>
      </c>
      <c r="F52" s="38">
        <f t="shared" si="0"/>
        <v>174.68635858345246</v>
      </c>
      <c r="G52" s="39" t="s">
        <v>129</v>
      </c>
    </row>
    <row r="53" spans="1:7" s="48" customFormat="1" ht="14.25" customHeight="1">
      <c r="A53" s="36" t="s">
        <v>130</v>
      </c>
      <c r="B53" s="43" t="s">
        <v>131</v>
      </c>
      <c r="C53" s="47" t="s">
        <v>20</v>
      </c>
      <c r="D53" s="47">
        <v>435.06</v>
      </c>
      <c r="E53" s="47">
        <f>46+348+47+66</f>
        <v>507</v>
      </c>
      <c r="F53" s="38">
        <f t="shared" si="0"/>
        <v>116.53565025513721</v>
      </c>
      <c r="G53" s="39" t="s">
        <v>132</v>
      </c>
    </row>
    <row r="54" spans="1:7" s="48" customFormat="1" ht="36" customHeight="1">
      <c r="A54" s="36" t="s">
        <v>133</v>
      </c>
      <c r="B54" s="43" t="s">
        <v>134</v>
      </c>
      <c r="C54" s="47" t="s">
        <v>20</v>
      </c>
      <c r="D54" s="47">
        <v>1446.01</v>
      </c>
      <c r="E54" s="47">
        <f>937+592+49+3</f>
        <v>1581</v>
      </c>
      <c r="F54" s="38">
        <f t="shared" si="0"/>
        <v>109.33534346235503</v>
      </c>
      <c r="G54" s="39" t="s">
        <v>135</v>
      </c>
    </row>
    <row r="55" spans="1:7" s="48" customFormat="1" ht="50.25" customHeight="1">
      <c r="A55" s="36" t="s">
        <v>136</v>
      </c>
      <c r="B55" s="43" t="s">
        <v>137</v>
      </c>
      <c r="C55" s="27" t="s">
        <v>20</v>
      </c>
      <c r="D55" s="27">
        <v>219.78</v>
      </c>
      <c r="E55" s="27">
        <f>23+67+15+85+171</f>
        <v>361</v>
      </c>
      <c r="F55" s="38">
        <f t="shared" si="0"/>
        <v>164.25516425516423</v>
      </c>
      <c r="G55" s="39" t="s">
        <v>138</v>
      </c>
    </row>
    <row r="56" spans="1:7" s="48" customFormat="1" ht="18.75" customHeight="1">
      <c r="A56" s="36" t="s">
        <v>139</v>
      </c>
      <c r="B56" s="45" t="s">
        <v>24</v>
      </c>
      <c r="C56" s="47" t="s">
        <v>20</v>
      </c>
      <c r="D56" s="47">
        <v>114.49</v>
      </c>
      <c r="E56" s="47">
        <v>80</v>
      </c>
      <c r="F56" s="38">
        <f t="shared" si="0"/>
        <v>69.875098261856934</v>
      </c>
      <c r="G56" s="39" t="s">
        <v>90</v>
      </c>
    </row>
    <row r="57" spans="1:7" s="48" customFormat="1" ht="29.25" customHeight="1">
      <c r="A57" s="36" t="s">
        <v>140</v>
      </c>
      <c r="B57" s="43" t="s">
        <v>141</v>
      </c>
      <c r="C57" s="47" t="s">
        <v>20</v>
      </c>
      <c r="D57" s="47">
        <v>32.5</v>
      </c>
      <c r="E57" s="47">
        <f>26+18</f>
        <v>44</v>
      </c>
      <c r="F57" s="38">
        <f t="shared" si="0"/>
        <v>135.38461538461539</v>
      </c>
      <c r="G57" s="39" t="s">
        <v>142</v>
      </c>
    </row>
    <row r="58" spans="1:7" s="24" customFormat="1" ht="28.5" customHeight="1">
      <c r="A58" s="29" t="s">
        <v>27</v>
      </c>
      <c r="B58" s="30" t="s">
        <v>143</v>
      </c>
      <c r="C58" s="31" t="s">
        <v>20</v>
      </c>
      <c r="D58" s="31">
        <f>D18+D40</f>
        <v>122238.56999999998</v>
      </c>
      <c r="E58" s="31">
        <f>E18+E40</f>
        <v>136067</v>
      </c>
      <c r="F58" s="32">
        <f t="shared" si="0"/>
        <v>111.31265688072105</v>
      </c>
      <c r="G58" s="35"/>
    </row>
    <row r="59" spans="1:7" s="24" customFormat="1" ht="60" customHeight="1">
      <c r="A59" s="29" t="s">
        <v>28</v>
      </c>
      <c r="B59" s="30" t="s">
        <v>144</v>
      </c>
      <c r="C59" s="31" t="s">
        <v>20</v>
      </c>
      <c r="D59" s="50">
        <v>0</v>
      </c>
      <c r="E59" s="32">
        <f>E62-E58</f>
        <v>-1966.5599999999977</v>
      </c>
      <c r="F59" s="32"/>
      <c r="G59" s="51" t="s">
        <v>145</v>
      </c>
    </row>
    <row r="60" spans="1:7" s="24" customFormat="1" ht="57.75" customHeight="1">
      <c r="A60" s="29" t="s">
        <v>30</v>
      </c>
      <c r="B60" s="30" t="s">
        <v>146</v>
      </c>
      <c r="C60" s="31" t="s">
        <v>20</v>
      </c>
      <c r="D60" s="31">
        <v>-2829.8</v>
      </c>
      <c r="E60" s="31">
        <v>0</v>
      </c>
      <c r="F60" s="32">
        <v>100</v>
      </c>
      <c r="G60" s="39" t="s">
        <v>147</v>
      </c>
    </row>
    <row r="61" spans="1:7" s="24" customFormat="1" ht="53.25" customHeight="1">
      <c r="A61" s="29" t="s">
        <v>32</v>
      </c>
      <c r="B61" s="30" t="s">
        <v>29</v>
      </c>
      <c r="C61" s="31" t="s">
        <v>20</v>
      </c>
      <c r="D61" s="31">
        <v>-364.68</v>
      </c>
      <c r="E61" s="31">
        <v>0</v>
      </c>
      <c r="F61" s="32">
        <v>100</v>
      </c>
      <c r="G61" s="39" t="s">
        <v>148</v>
      </c>
    </row>
    <row r="62" spans="1:7" s="24" customFormat="1" ht="20.25" customHeight="1">
      <c r="A62" s="29" t="s">
        <v>35</v>
      </c>
      <c r="B62" s="30" t="s">
        <v>31</v>
      </c>
      <c r="C62" s="31" t="s">
        <v>20</v>
      </c>
      <c r="D62" s="31">
        <f>D58-2829.8-364.68</f>
        <v>119044.08999999998</v>
      </c>
      <c r="E62" s="31">
        <v>134100.44</v>
      </c>
      <c r="F62" s="32">
        <f>E62/D62*100</f>
        <v>112.6477089286835</v>
      </c>
      <c r="G62" s="39" t="s">
        <v>149</v>
      </c>
    </row>
    <row r="63" spans="1:7" s="24" customFormat="1" ht="29.25" customHeight="1">
      <c r="A63" s="29" t="s">
        <v>36</v>
      </c>
      <c r="B63" s="30" t="s">
        <v>150</v>
      </c>
      <c r="C63" s="31" t="s">
        <v>34</v>
      </c>
      <c r="D63" s="32">
        <v>186.21</v>
      </c>
      <c r="E63" s="52">
        <v>210.43899999999999</v>
      </c>
      <c r="F63" s="32">
        <f t="shared" si="0"/>
        <v>113.01165350947852</v>
      </c>
      <c r="G63" s="42" t="s">
        <v>149</v>
      </c>
    </row>
    <row r="64" spans="1:7" s="24" customFormat="1" ht="25.5" customHeight="1">
      <c r="A64" s="29" t="s">
        <v>37</v>
      </c>
      <c r="B64" s="30" t="s">
        <v>151</v>
      </c>
      <c r="C64" s="31" t="s">
        <v>152</v>
      </c>
      <c r="D64" s="32">
        <v>14</v>
      </c>
      <c r="E64" s="32">
        <v>4.12</v>
      </c>
      <c r="F64" s="32">
        <f t="shared" si="0"/>
        <v>29.428571428571431</v>
      </c>
      <c r="G64" s="42" t="s">
        <v>99</v>
      </c>
    </row>
    <row r="65" spans="1:7" s="24" customFormat="1" ht="25.5" customHeight="1">
      <c r="A65" s="29" t="s">
        <v>33</v>
      </c>
      <c r="B65" s="30" t="s">
        <v>153</v>
      </c>
      <c r="C65" s="31" t="s">
        <v>154</v>
      </c>
      <c r="D65" s="32">
        <v>639.29999999999995</v>
      </c>
      <c r="E65" s="53" t="s">
        <v>155</v>
      </c>
      <c r="F65" s="32"/>
      <c r="G65" s="42" t="s">
        <v>156</v>
      </c>
    </row>
    <row r="66" spans="1:7" ht="13.5" customHeight="1">
      <c r="B66" s="24"/>
    </row>
    <row r="67" spans="1:7" customFormat="1" ht="28.5" customHeight="1">
      <c r="A67" s="12" t="s">
        <v>38</v>
      </c>
      <c r="B67" s="10"/>
      <c r="C67" s="10"/>
      <c r="D67" s="1" t="s">
        <v>39</v>
      </c>
      <c r="E67" s="10"/>
      <c r="F67" s="11"/>
      <c r="G67" s="11"/>
    </row>
    <row r="68" spans="1:7" customFormat="1">
      <c r="A68" s="12" t="s">
        <v>40</v>
      </c>
      <c r="B68" s="10"/>
      <c r="C68" s="10"/>
      <c r="D68" s="1" t="s">
        <v>41</v>
      </c>
      <c r="E68" s="10"/>
      <c r="F68" s="11"/>
      <c r="G68" s="11"/>
    </row>
    <row r="69" spans="1:7" customFormat="1">
      <c r="A69" s="12" t="s">
        <v>42</v>
      </c>
      <c r="B69" s="10"/>
      <c r="C69" s="10"/>
      <c r="D69" s="13" t="s">
        <v>43</v>
      </c>
      <c r="E69" s="10"/>
      <c r="F69" s="11"/>
      <c r="G69" s="11"/>
    </row>
    <row r="70" spans="1:7" customFormat="1">
      <c r="A70" s="12" t="s">
        <v>44</v>
      </c>
      <c r="B70" s="10"/>
      <c r="C70" s="10"/>
      <c r="D70" s="14" t="s">
        <v>45</v>
      </c>
      <c r="E70" s="10"/>
      <c r="F70" s="11"/>
      <c r="G70" s="11"/>
    </row>
    <row r="71" spans="1:7" customFormat="1" ht="16.5" customHeight="1">
      <c r="A71" s="12" t="s">
        <v>46</v>
      </c>
      <c r="B71" s="10"/>
      <c r="C71" s="10"/>
      <c r="D71" s="1" t="s">
        <v>47</v>
      </c>
      <c r="E71" s="10"/>
      <c r="F71" s="11"/>
      <c r="G71" s="11"/>
    </row>
    <row r="72" spans="1:7" customFormat="1" ht="15" customHeight="1">
      <c r="A72" s="12" t="s">
        <v>48</v>
      </c>
      <c r="B72" s="10"/>
      <c r="C72" s="10"/>
      <c r="D72" s="1" t="s">
        <v>49</v>
      </c>
      <c r="E72" s="10"/>
      <c r="F72" s="11"/>
      <c r="G72" s="11"/>
    </row>
    <row r="73" spans="1:7" customFormat="1">
      <c r="A73" s="9" t="s">
        <v>50</v>
      </c>
      <c r="B73" s="10"/>
      <c r="C73" s="10"/>
      <c r="D73" s="1"/>
      <c r="E73" s="10"/>
      <c r="F73" s="11"/>
      <c r="G73" s="11"/>
    </row>
    <row r="74" spans="1:7" customFormat="1">
      <c r="A74" s="12" t="s">
        <v>51</v>
      </c>
      <c r="B74" s="10"/>
      <c r="C74" s="10"/>
      <c r="D74" s="10"/>
      <c r="E74" s="10"/>
      <c r="F74" s="11"/>
      <c r="G74" s="11"/>
    </row>
    <row r="75" spans="1:7" customFormat="1">
      <c r="A75" s="12" t="s">
        <v>52</v>
      </c>
      <c r="B75" s="10"/>
      <c r="C75" s="10"/>
      <c r="D75" s="10"/>
      <c r="E75" s="10"/>
      <c r="F75" s="11"/>
      <c r="G75" s="11"/>
    </row>
    <row r="79" spans="1:7" ht="12.75" customHeight="1"/>
  </sheetData>
  <mergeCells count="17">
    <mergeCell ref="A5:G5"/>
    <mergeCell ref="A6:G6"/>
    <mergeCell ref="A7:G7"/>
    <mergeCell ref="A8:G8"/>
    <mergeCell ref="E1:G1"/>
    <mergeCell ref="A2:G2"/>
    <mergeCell ref="A3:G3"/>
    <mergeCell ref="A9:G9"/>
    <mergeCell ref="A10:G10"/>
    <mergeCell ref="A11:F11"/>
    <mergeCell ref="A12:A16"/>
    <mergeCell ref="B12:B16"/>
    <mergeCell ref="C12:C16"/>
    <mergeCell ref="D12:D16"/>
    <mergeCell ref="E12:E16"/>
    <mergeCell ref="F12:F16"/>
    <mergeCell ref="G12:G16"/>
  </mergeCells>
  <hyperlinks>
    <hyperlink ref="D70" r:id="rId1"/>
  </hyperlink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БПУ (питьевая 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2018-04-27T04:46:16Z</dcterms:modified>
</cp:coreProperties>
</file>