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онечная ИТС антимон" sheetId="1" r:id="rId1"/>
  </sheets>
  <definedNames>
    <definedName name="_xlnm.Print_Titles" localSheetId="0">'конечная ИТС антимон'!$8:$9</definedName>
  </definedNames>
  <calcPr calcId="124519"/>
</workbook>
</file>

<file path=xl/calcChain.xml><?xml version="1.0" encoding="utf-8"?>
<calcChain xmlns="http://schemas.openxmlformats.org/spreadsheetml/2006/main">
  <c r="H94" i="1"/>
  <c r="H89"/>
  <c r="H88"/>
  <c r="H87"/>
  <c r="H85"/>
  <c r="H84"/>
  <c r="H83"/>
  <c r="H82"/>
  <c r="H79"/>
  <c r="G78"/>
  <c r="H78" s="1"/>
  <c r="F78"/>
  <c r="H77"/>
  <c r="H76"/>
  <c r="H75"/>
  <c r="H74"/>
  <c r="H73"/>
  <c r="G73"/>
  <c r="F73"/>
  <c r="H72"/>
  <c r="H71"/>
  <c r="H70"/>
  <c r="G69"/>
  <c r="H69" s="1"/>
  <c r="F69"/>
  <c r="G68"/>
  <c r="H68" s="1"/>
  <c r="H67"/>
  <c r="H66"/>
  <c r="G65"/>
  <c r="H65" s="1"/>
  <c r="F65"/>
  <c r="E65"/>
  <c r="E45" s="1"/>
  <c r="E44" s="1"/>
  <c r="H64"/>
  <c r="H63"/>
  <c r="H62"/>
  <c r="H61"/>
  <c r="H60"/>
  <c r="G59"/>
  <c r="H59" s="1"/>
  <c r="F59"/>
  <c r="H58"/>
  <c r="G56"/>
  <c r="H56" s="1"/>
  <c r="F56"/>
  <c r="F45" s="1"/>
  <c r="F44" s="1"/>
  <c r="F91" s="1"/>
  <c r="H55"/>
  <c r="H54"/>
  <c r="H53"/>
  <c r="H52"/>
  <c r="G52"/>
  <c r="F52"/>
  <c r="H51"/>
  <c r="H50"/>
  <c r="G50"/>
  <c r="F50"/>
  <c r="E50"/>
  <c r="H49"/>
  <c r="H48"/>
  <c r="H47"/>
  <c r="G46"/>
  <c r="H46" s="1"/>
  <c r="F46"/>
  <c r="E46"/>
  <c r="H43"/>
  <c r="H40"/>
  <c r="H39"/>
  <c r="H38"/>
  <c r="H37"/>
  <c r="H36"/>
  <c r="H33"/>
  <c r="G31"/>
  <c r="G27"/>
  <c r="H27" s="1"/>
  <c r="H25"/>
  <c r="F24"/>
  <c r="E24"/>
  <c r="G23"/>
  <c r="H23" s="1"/>
  <c r="H22"/>
  <c r="G22"/>
  <c r="G21" s="1"/>
  <c r="H21" s="1"/>
  <c r="F21"/>
  <c r="E21"/>
  <c r="G20"/>
  <c r="H20" s="1"/>
  <c r="H19"/>
  <c r="G18"/>
  <c r="H18" s="1"/>
  <c r="F18"/>
  <c r="H17"/>
  <c r="G16"/>
  <c r="H16" s="1"/>
  <c r="F16"/>
  <c r="E16"/>
  <c r="E11" s="1"/>
  <c r="H15"/>
  <c r="H14"/>
  <c r="G13"/>
  <c r="H13" s="1"/>
  <c r="F13"/>
  <c r="F12"/>
  <c r="E12"/>
  <c r="F11"/>
  <c r="E91" l="1"/>
  <c r="E93" s="1"/>
  <c r="E95" s="1"/>
  <c r="G45"/>
  <c r="G12"/>
  <c r="G24"/>
  <c r="H24" s="1"/>
  <c r="G11" l="1"/>
  <c r="H11" s="1"/>
  <c r="H12"/>
  <c r="H45"/>
  <c r="G44"/>
  <c r="H44" l="1"/>
  <c r="G91"/>
  <c r="G95" l="1"/>
  <c r="G92"/>
</calcChain>
</file>

<file path=xl/sharedStrings.xml><?xml version="1.0" encoding="utf-8"?>
<sst xmlns="http://schemas.openxmlformats.org/spreadsheetml/2006/main" count="229" uniqueCount="167">
  <si>
    <t>Приложение 2 к Правилам утверждения тарифов (цен, ставок,сборов) и тарифных смет на регулируемые услуги (товары,работы) субъектов естественных монополий</t>
  </si>
  <si>
    <t xml:space="preserve">                        Отчет об  исполнении тарифной сметы Костанайского филиала РГП "Казводхоз"</t>
  </si>
  <si>
    <t xml:space="preserve"> на услуги по регулированию  поверхностного стока при помощи подпорных гидротехнических сооружений.</t>
  </si>
  <si>
    <t xml:space="preserve">Отчетный период 2017 год </t>
  </si>
  <si>
    <t xml:space="preserve">Переодичность : годовая </t>
  </si>
  <si>
    <t>№ п/п</t>
  </si>
  <si>
    <t>наименование показателей</t>
  </si>
  <si>
    <t>ед.                     изм.</t>
  </si>
  <si>
    <t>Приказ                   № 107-ОД от 16.05.16 г</t>
  </si>
  <si>
    <t>Приказ            № 228-ОД от 28.11.17 г</t>
  </si>
  <si>
    <t>Факт за                    2017 г.</t>
  </si>
  <si>
    <t>отклонение</t>
  </si>
  <si>
    <t>Причины отклонения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</si>
  <si>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</si>
  <si>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</si>
  <si>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</si>
  <si>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</si>
  <si>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-//-</t>
  </si>
  <si>
    <t>1.1.</t>
  </si>
  <si>
    <t>запасные части.ремонт а/маш</t>
  </si>
  <si>
    <t>Не состоялась гос.закупка в конце года</t>
  </si>
  <si>
    <t>1.2.</t>
  </si>
  <si>
    <t>горюче-смазочные материалы</t>
  </si>
  <si>
    <t>-</t>
  </si>
  <si>
    <t>1.3.</t>
  </si>
  <si>
    <t>электроэнергия</t>
  </si>
  <si>
    <t>Экономия образовалась в следствии  разрушения дом- вагончика (предусматривалось внутреннее освещение помещения)</t>
  </si>
  <si>
    <t>2.</t>
  </si>
  <si>
    <t>Расходы на оплату труда, всего, в т.ч.</t>
  </si>
  <si>
    <t>2.1.</t>
  </si>
  <si>
    <t>Заработная плата производственного персонала</t>
  </si>
  <si>
    <t>Планировали перевести сотрудников на 4-х часовой режим работы с 01.10.17г, но не прошли согласование с проф.комитетом (переписка имеется)</t>
  </si>
  <si>
    <t>2.2.</t>
  </si>
  <si>
    <t>Социальный налог</t>
  </si>
  <si>
    <t>2.3.</t>
  </si>
  <si>
    <t>ОСМС-1%</t>
  </si>
  <si>
    <t xml:space="preserve">Амортизация </t>
  </si>
  <si>
    <t>На основании суд.иска на дом вагончик</t>
  </si>
  <si>
    <t>Ремонт всего, в том числе</t>
  </si>
  <si>
    <t>4.1.</t>
  </si>
  <si>
    <t xml:space="preserve">капитальный ремонт, не приводящий к увеличению стоимости основных средств </t>
  </si>
  <si>
    <t>В связи с уменьшение объема воды в ноябре и декабре, уменьшили план закупок</t>
  </si>
  <si>
    <t>4.2.</t>
  </si>
  <si>
    <t>Содержание  зданий и сооружений</t>
  </si>
  <si>
    <t>5</t>
  </si>
  <si>
    <t>Прочие затраты всего, в том числе</t>
  </si>
  <si>
    <t>5.1.</t>
  </si>
  <si>
    <t xml:space="preserve">затраты на проверку и аттестацию приборов учета, лабораторий, обследование энергооборудования </t>
  </si>
  <si>
    <t>экономия по итогам проведения ГЗ</t>
  </si>
  <si>
    <t>5.2.</t>
  </si>
  <si>
    <t>Коммунальные расходы</t>
  </si>
  <si>
    <t>5.3.</t>
  </si>
  <si>
    <t>Охрана труда и техника безопасности</t>
  </si>
  <si>
    <t>приобретение спец.одежды</t>
  </si>
  <si>
    <t>обеспечение аптечками и моющими средствами</t>
  </si>
  <si>
    <t>приобретение и перезарядка огнетушителей</t>
  </si>
  <si>
    <t>прохождение обуения</t>
  </si>
  <si>
    <t>испытания защитных средств</t>
  </si>
  <si>
    <t>5.4.</t>
  </si>
  <si>
    <t>Пропуск паводковых вод</t>
  </si>
  <si>
    <t>5.5.</t>
  </si>
  <si>
    <t>Оплата за химический анализ воды</t>
  </si>
  <si>
    <t>5.6.</t>
  </si>
  <si>
    <t>Автотранспортные услуги</t>
  </si>
  <si>
    <t>5.7.</t>
  </si>
  <si>
    <r>
      <t>Страхование транспортных средств</t>
    </r>
    <r>
      <rPr>
        <sz val="11"/>
        <color indexed="8"/>
        <rFont val="Times New Roman"/>
        <family val="1"/>
        <charset val="204"/>
      </rPr>
      <t xml:space="preserve"> </t>
    </r>
  </si>
  <si>
    <t>5.8</t>
  </si>
  <si>
    <t>Техническое обслуживание и ремонт системы видеонаблюдения</t>
  </si>
  <si>
    <t>5.9.</t>
  </si>
  <si>
    <t>Техническое обслуживание и ремонт средств пожарной сигнализации</t>
  </si>
  <si>
    <t>5.10.</t>
  </si>
  <si>
    <t>Услуги по ежегодн.обязат.медосмотру</t>
  </si>
  <si>
    <t>5.11.</t>
  </si>
  <si>
    <t>Услуги по обслуживанию тревожной кнопки</t>
  </si>
  <si>
    <t>5.14.</t>
  </si>
  <si>
    <t xml:space="preserve">Услуги по выполнению земельно-кадастровых работ     </t>
  </si>
  <si>
    <t>5.15.</t>
  </si>
  <si>
    <t>Услуги по аттестации рабочих мест</t>
  </si>
  <si>
    <t>5.12.</t>
  </si>
  <si>
    <t>Утилизация (ртуть содержащих ламп,отработанных масел,отработанных аккмуляторных батарей,использованных шин )</t>
  </si>
  <si>
    <t xml:space="preserve">экономия по итогам проведения ГЗ и тем что, сумма по договору 2017 года будет разнесена в затратах 2018 года </t>
  </si>
  <si>
    <t>II.</t>
  </si>
  <si>
    <t>Расходы периода всего:</t>
  </si>
  <si>
    <t>6.</t>
  </si>
  <si>
    <t>Общие и административные всего, в том числе</t>
  </si>
  <si>
    <t>6.1.</t>
  </si>
  <si>
    <t>сырье и материалы, всего, в том числе</t>
  </si>
  <si>
    <t>6.1.1.</t>
  </si>
  <si>
    <t>запасные части</t>
  </si>
  <si>
    <t>6.1.2.</t>
  </si>
  <si>
    <t>ГСМ</t>
  </si>
  <si>
    <t>6.1.3</t>
  </si>
  <si>
    <t>Перерасход в связи с реконструкцией адм.здания и ремонтом кровли гаража подрядчик использовал согласно договора линию электропередач филиала</t>
  </si>
  <si>
    <t>6.2.</t>
  </si>
  <si>
    <t>6.2.1.</t>
  </si>
  <si>
    <t>заработная плата админстративного персонала</t>
  </si>
  <si>
    <t>6.2.2.</t>
  </si>
  <si>
    <t>социальный налог</t>
  </si>
  <si>
    <t>6.2.3.</t>
  </si>
  <si>
    <t>6.3.</t>
  </si>
  <si>
    <t>услуги банка</t>
  </si>
  <si>
    <t>6.4.</t>
  </si>
  <si>
    <t>амортизация немат.активов</t>
  </si>
  <si>
    <t>6.5.</t>
  </si>
  <si>
    <t>расходы на содержание и обслуживание  техни- ческих средств, вычислительной техники и т.д.</t>
  </si>
  <si>
    <t>обслуживание программы 1С бухгалтерия</t>
  </si>
  <si>
    <t>переданы авизо с Цент.аппарата</t>
  </si>
  <si>
    <t>Содержание и обслуживание компьютерной техники</t>
  </si>
  <si>
    <t>6.6.</t>
  </si>
  <si>
    <t>коммунальные услуги</t>
  </si>
  <si>
    <t>Перерасход по данной статье на основании принятых и разнесенных счетов фактур</t>
  </si>
  <si>
    <t>тепловая энергия</t>
  </si>
  <si>
    <t>сервесное обслуживание тепло счетчика взлет</t>
  </si>
  <si>
    <t>техническое обслуживание приборов учета тепловой энергии</t>
  </si>
  <si>
    <t>вывоз и прием ТБО</t>
  </si>
  <si>
    <t>Подача питьевой воды и удаление сточных вод</t>
  </si>
  <si>
    <t>6.7.</t>
  </si>
  <si>
    <t>услуги сторонних организаций</t>
  </si>
  <si>
    <t>6.7.1.</t>
  </si>
  <si>
    <t>Обслуживание базы "Закон"</t>
  </si>
  <si>
    <t>6.7.2.</t>
  </si>
  <si>
    <t>Аудиторские услуги</t>
  </si>
  <si>
    <t>6.8.</t>
  </si>
  <si>
    <t>Командировочные расходы</t>
  </si>
  <si>
    <t>6.10.</t>
  </si>
  <si>
    <t>Представительские расходы, связь, периодическая печать</t>
  </si>
  <si>
    <t>Перерасход по данной статье на основании принятых и разнесенных счетов фактур за почтовые услуги</t>
  </si>
  <si>
    <t>услуги связи</t>
  </si>
  <si>
    <t>услуги почтовой связи</t>
  </si>
  <si>
    <t>переодическая печать</t>
  </si>
  <si>
    <t>6.11.</t>
  </si>
  <si>
    <t>налоговые платежи</t>
  </si>
  <si>
    <t>налог на транспорт</t>
  </si>
  <si>
    <t>имущественный налог</t>
  </si>
  <si>
    <t xml:space="preserve">налог на землю </t>
  </si>
  <si>
    <t>6.12.</t>
  </si>
  <si>
    <t>плата за загрязнение окружающей среды</t>
  </si>
  <si>
    <t>6.13.</t>
  </si>
  <si>
    <t>другие расходы</t>
  </si>
  <si>
    <t>Перерасход по данной статье: была уплачена госпошлина для подачи искового заявления о возмещении материального ущерба</t>
  </si>
  <si>
    <t>Канцелярские товары,бумага,бланки</t>
  </si>
  <si>
    <t>Услуги дезинфекции и дератизации</t>
  </si>
  <si>
    <t>Техообслуж.кас.аппарата</t>
  </si>
  <si>
    <t>Нотариальные услуги</t>
  </si>
  <si>
    <t>Повышение квалификации</t>
  </si>
  <si>
    <t xml:space="preserve">Объявление в газету </t>
  </si>
  <si>
    <t>Страхование работников АУП</t>
  </si>
  <si>
    <t>Страхование автотранспорта (шкода)</t>
  </si>
  <si>
    <t>Сборы за перегистрацию</t>
  </si>
  <si>
    <t>антивирусная защита</t>
  </si>
  <si>
    <t>экспертиза дом вагончика</t>
  </si>
  <si>
    <t>Изготовление технических паспортов на объекты</t>
  </si>
  <si>
    <t>III</t>
  </si>
  <si>
    <t>Всего затрат</t>
  </si>
  <si>
    <t>IV</t>
  </si>
  <si>
    <t>Доход (РБ*СП)</t>
  </si>
  <si>
    <t>V</t>
  </si>
  <si>
    <t>Всего доходов</t>
  </si>
  <si>
    <t>VI</t>
  </si>
  <si>
    <t>Объем оказываемых услуг</t>
  </si>
  <si>
    <t>тыс.м.3</t>
  </si>
  <si>
    <t>Не выполнение плана   оказания услуг по регулированию поверхностного стока за  2017 год в объеме 0,645млн.м3 (на 1%) наблюдается по причине уменьшения объема водопотребления водоканалов  на промышленные цели и увеличения объема водозабора из подземных источников.</t>
  </si>
  <si>
    <t>VII</t>
  </si>
  <si>
    <t>Тариф (без НДС)</t>
  </si>
  <si>
    <t>тенге/м3</t>
  </si>
  <si>
    <t>Директор                                                         Абдикамитов Д.Б.</t>
  </si>
  <si>
    <t>Гл.экономист                                                        Очешлюк Е.В.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</si>
</sst>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"/>
    <numFmt numFmtId="166" formatCode="#,##0.0"/>
    <numFmt numFmtId="167" formatCode="&quot; &quot;#,##0.00&quot;    &quot;;&quot;-&quot;#,##0.00&quot;    &quot;;&quot; -&quot;#&quot;    &quot;;@&quot; &quot;"/>
    <numFmt numFmtId="168" formatCode="[$-419]General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9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7" fillId="0" borderId="0"/>
    <xf numFmtId="0" fontId="17" fillId="0" borderId="0"/>
    <xf numFmtId="0" fontId="1" fillId="0" borderId="0"/>
  </cellStyleXfs>
  <cellXfs count="15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center" wrapText="1" shrinkToFit="1"/>
    </xf>
    <xf numFmtId="0" fontId="3" fillId="0" borderId="0" xfId="1" applyFont="1" applyAlignment="1">
      <alignment horizontal="left" vertical="center" wrapText="1" shrinkToFit="1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4" fontId="3" fillId="0" borderId="0" xfId="1" applyNumberFormat="1" applyFont="1"/>
    <xf numFmtId="3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2" borderId="0" xfId="1" applyFont="1" applyFill="1" applyAlignment="1">
      <alignment horizontal="center"/>
    </xf>
    <xf numFmtId="0" fontId="3" fillId="0" borderId="0" xfId="1" applyFont="1" applyAlignment="1">
      <alignment vertical="center" wrapText="1" shrinkToFit="1"/>
    </xf>
    <xf numFmtId="0" fontId="4" fillId="0" borderId="0" xfId="1" applyFont="1" applyAlignment="1">
      <alignment horizontal="left" vertical="center" wrapText="1" shrinkToFit="1"/>
    </xf>
    <xf numFmtId="0" fontId="4" fillId="0" borderId="0" xfId="1" applyFont="1" applyAlignment="1">
      <alignment vertical="center" wrapText="1" shrinkToFit="1"/>
    </xf>
    <xf numFmtId="4" fontId="4" fillId="0" borderId="0" xfId="1" applyNumberFormat="1" applyFont="1"/>
    <xf numFmtId="3" fontId="4" fillId="0" borderId="0" xfId="1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164" fontId="9" fillId="0" borderId="0" xfId="0" applyNumberFormat="1" applyFont="1" applyFill="1"/>
    <xf numFmtId="4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0" fontId="10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shrinkToFi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/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3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/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/>
    <xf numFmtId="3" fontId="9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 shrinkToFit="1"/>
    </xf>
    <xf numFmtId="16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 shrinkToFi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shrinkToFit="1"/>
    </xf>
    <xf numFmtId="165" fontId="9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/>
    <xf numFmtId="4" fontId="14" fillId="4" borderId="1" xfId="0" applyNumberFormat="1" applyFont="1" applyFill="1" applyBorder="1"/>
    <xf numFmtId="3" fontId="14" fillId="3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5" fillId="0" borderId="1" xfId="0" applyFont="1" applyFill="1" applyBorder="1"/>
    <xf numFmtId="164" fontId="11" fillId="0" borderId="0" xfId="0" applyNumberFormat="1" applyFont="1" applyFill="1"/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/>
    <xf numFmtId="0" fontId="7" fillId="0" borderId="1" xfId="0" applyFont="1" applyFill="1" applyBorder="1" applyAlignment="1">
      <alignment vertical="center" shrinkToFit="1"/>
    </xf>
    <xf numFmtId="167" fontId="18" fillId="0" borderId="6" xfId="2" applyNumberFormat="1" applyFont="1" applyFill="1" applyBorder="1" applyAlignment="1" applyProtection="1">
      <alignment horizontal="right" vertical="center" wrapText="1"/>
    </xf>
    <xf numFmtId="3" fontId="18" fillId="0" borderId="1" xfId="3" applyNumberFormat="1" applyFont="1" applyFill="1" applyBorder="1" applyAlignment="1">
      <alignment horizontal="center" vertical="center" wrapText="1" shrinkToFit="1"/>
    </xf>
    <xf numFmtId="168" fontId="18" fillId="0" borderId="6" xfId="3" applyNumberFormat="1" applyFont="1" applyFill="1" applyBorder="1" applyAlignment="1">
      <alignment horizontal="right" vertical="center" wrapText="1" shrinkToFit="1"/>
    </xf>
    <xf numFmtId="3" fontId="18" fillId="0" borderId="1" xfId="3" applyNumberFormat="1" applyFont="1" applyFill="1" applyBorder="1" applyAlignment="1">
      <alignment horizontal="center"/>
    </xf>
    <xf numFmtId="168" fontId="18" fillId="0" borderId="7" xfId="3" applyNumberFormat="1" applyFont="1" applyFill="1" applyBorder="1" applyAlignment="1">
      <alignment horizontal="right" vertical="center" wrapText="1" shrinkToFit="1"/>
    </xf>
    <xf numFmtId="0" fontId="7" fillId="0" borderId="3" xfId="0" applyFont="1" applyFill="1" applyBorder="1" applyAlignment="1">
      <alignment vertical="center" shrinkToFit="1"/>
    </xf>
    <xf numFmtId="168" fontId="18" fillId="0" borderId="1" xfId="3" applyNumberFormat="1" applyFont="1" applyFill="1" applyBorder="1" applyAlignment="1">
      <alignment horizontal="right" vertical="center" wrapText="1" shrinkToFit="1"/>
    </xf>
    <xf numFmtId="0" fontId="11" fillId="0" borderId="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center" shrinkToFit="1"/>
    </xf>
    <xf numFmtId="165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4" fontId="10" fillId="0" borderId="0" xfId="0" applyNumberFormat="1" applyFont="1" applyFill="1"/>
  </cellXfs>
  <cellStyles count="5">
    <cellStyle name="Excel Built-in Comma" xfId="2"/>
    <cellStyle name="Excel Built-in Normal" xfId="3"/>
    <cellStyle name="Обычный" xfId="0" builtinId="0"/>
    <cellStyle name="Обычный 2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100"/>
  <sheetViews>
    <sheetView tabSelected="1" workbookViewId="0">
      <selection activeCell="C116" sqref="C116"/>
    </sheetView>
  </sheetViews>
  <sheetFormatPr defaultRowHeight="15"/>
  <cols>
    <col min="1" max="1" width="2.140625" style="24" customWidth="1"/>
    <col min="2" max="2" width="6.42578125" style="149" customWidth="1"/>
    <col min="3" max="3" width="48.7109375" style="149" customWidth="1"/>
    <col min="4" max="4" width="8.5703125" style="149" customWidth="1"/>
    <col min="5" max="5" width="13.7109375" style="149" hidden="1" customWidth="1"/>
    <col min="6" max="6" width="12" style="21" customWidth="1"/>
    <col min="7" max="7" width="11.28515625" style="22" customWidth="1"/>
    <col min="8" max="8" width="8" style="23" customWidth="1"/>
    <col min="9" max="9" width="35.140625" style="24" customWidth="1"/>
    <col min="10" max="16384" width="9.140625" style="24"/>
  </cols>
  <sheetData>
    <row r="1" spans="1:9" s="1" customFormat="1" ht="51" customHeight="1">
      <c r="B1" s="2"/>
      <c r="D1" s="3"/>
      <c r="G1" s="4"/>
      <c r="H1" s="5" t="s">
        <v>0</v>
      </c>
      <c r="I1" s="5"/>
    </row>
    <row r="2" spans="1:9" s="1" customFormat="1" ht="13.15" customHeight="1">
      <c r="A2" s="6"/>
      <c r="B2" s="7"/>
      <c r="C2" s="6"/>
      <c r="D2" s="8"/>
      <c r="E2" s="6"/>
      <c r="G2" s="9"/>
      <c r="H2" s="10"/>
    </row>
    <row r="3" spans="1:9" s="12" customFormat="1" ht="13.5" customHeight="1">
      <c r="A3" s="11" t="s">
        <v>1</v>
      </c>
      <c r="B3" s="11"/>
      <c r="C3" s="11"/>
      <c r="D3" s="11"/>
      <c r="E3" s="11"/>
      <c r="F3" s="11"/>
      <c r="G3" s="11"/>
      <c r="H3" s="11"/>
      <c r="I3" s="1"/>
    </row>
    <row r="4" spans="1:9" s="12" customFormat="1" ht="1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9" s="6" customFormat="1" ht="15" customHeight="1">
      <c r="A5" s="14"/>
      <c r="B5" s="15" t="s">
        <v>3</v>
      </c>
      <c r="C5" s="15"/>
      <c r="D5" s="16"/>
      <c r="E5" s="16"/>
      <c r="G5" s="17"/>
      <c r="H5" s="18"/>
      <c r="I5" s="1"/>
    </row>
    <row r="6" spans="1:9" s="6" customFormat="1" ht="15" customHeight="1">
      <c r="A6" s="14"/>
      <c r="B6" s="15" t="s">
        <v>4</v>
      </c>
      <c r="C6" s="15"/>
      <c r="D6" s="16"/>
      <c r="E6" s="16"/>
      <c r="G6" s="17"/>
      <c r="H6" s="18"/>
      <c r="I6" s="1"/>
    </row>
    <row r="7" spans="1:9" s="19" customFormat="1" ht="15.75">
      <c r="B7" s="20"/>
      <c r="C7" s="20"/>
      <c r="D7" s="20"/>
      <c r="E7" s="20"/>
      <c r="F7" s="21"/>
      <c r="G7" s="22"/>
      <c r="H7" s="23"/>
      <c r="I7" s="24"/>
    </row>
    <row r="8" spans="1:9" s="19" customFormat="1" ht="15.75" customHeight="1">
      <c r="B8" s="25" t="s">
        <v>5</v>
      </c>
      <c r="C8" s="25" t="s">
        <v>6</v>
      </c>
      <c r="D8" s="26" t="s">
        <v>7</v>
      </c>
      <c r="E8" s="27" t="s">
        <v>8</v>
      </c>
      <c r="F8" s="27" t="s">
        <v>9</v>
      </c>
      <c r="G8" s="28" t="s">
        <v>10</v>
      </c>
      <c r="H8" s="29" t="s">
        <v>11</v>
      </c>
      <c r="I8" s="30" t="s">
        <v>12</v>
      </c>
    </row>
    <row r="9" spans="1:9" s="19" customFormat="1" ht="39" customHeight="1">
      <c r="A9" s="31"/>
      <c r="B9" s="32"/>
      <c r="C9" s="33"/>
      <c r="D9" s="34"/>
      <c r="E9" s="27"/>
      <c r="F9" s="27"/>
      <c r="G9" s="28"/>
      <c r="H9" s="29"/>
      <c r="I9" s="30"/>
    </row>
    <row r="10" spans="1:9" s="19" customFormat="1" ht="15.75">
      <c r="A10" s="31"/>
      <c r="B10" s="35">
        <v>1</v>
      </c>
      <c r="C10" s="35">
        <v>2</v>
      </c>
      <c r="D10" s="36">
        <v>3</v>
      </c>
      <c r="E10" s="35">
        <v>4</v>
      </c>
      <c r="F10" s="37">
        <v>5</v>
      </c>
      <c r="G10" s="38">
        <v>6</v>
      </c>
      <c r="H10" s="37">
        <v>7</v>
      </c>
      <c r="I10" s="39"/>
    </row>
    <row r="11" spans="1:9" s="19" customFormat="1" ht="28.5">
      <c r="A11" s="31"/>
      <c r="B11" s="40" t="s">
        <v>13</v>
      </c>
      <c r="C11" s="41" t="s">
        <v>14</v>
      </c>
      <c r="D11" s="42" t="s">
        <v>15</v>
      </c>
      <c r="E11" s="43">
        <f>E12+E20+E21+E24+E16</f>
        <v>39687.450000000004</v>
      </c>
      <c r="F11" s="44">
        <f>F12+F16+F20+F21+F24</f>
        <v>32871.273999999998</v>
      </c>
      <c r="G11" s="44">
        <f>G12+G16+G20+G21+G24</f>
        <v>33334.806000000004</v>
      </c>
      <c r="H11" s="45">
        <f t="shared" ref="H11:H25" si="0">G11/F11*100</f>
        <v>101.41014309332826</v>
      </c>
      <c r="I11" s="39"/>
    </row>
    <row r="12" spans="1:9" s="19" customFormat="1" ht="15.75">
      <c r="A12" s="31"/>
      <c r="B12" s="40">
        <v>1</v>
      </c>
      <c r="C12" s="41" t="s">
        <v>16</v>
      </c>
      <c r="D12" s="42" t="s">
        <v>17</v>
      </c>
      <c r="E12" s="43">
        <f t="shared" ref="E12:G12" si="1">E13+E14+E15</f>
        <v>3432.2400000000002</v>
      </c>
      <c r="F12" s="46">
        <f t="shared" si="1"/>
        <v>2125.7049999999999</v>
      </c>
      <c r="G12" s="46">
        <f t="shared" si="1"/>
        <v>2226.2530000000002</v>
      </c>
      <c r="H12" s="47">
        <f t="shared" si="0"/>
        <v>104.73010130756622</v>
      </c>
      <c r="I12" s="39"/>
    </row>
    <row r="13" spans="1:9" s="19" customFormat="1" ht="15.75">
      <c r="A13" s="31"/>
      <c r="B13" s="48" t="s">
        <v>18</v>
      </c>
      <c r="C13" s="49" t="s">
        <v>19</v>
      </c>
      <c r="D13" s="50" t="s">
        <v>17</v>
      </c>
      <c r="E13" s="51">
        <v>1587.25</v>
      </c>
      <c r="F13" s="52">
        <f>1495.78-400</f>
        <v>1095.78</v>
      </c>
      <c r="G13" s="52">
        <f>999.193+205.626</f>
        <v>1204.819</v>
      </c>
      <c r="H13" s="37">
        <f t="shared" si="0"/>
        <v>109.95081129423789</v>
      </c>
      <c r="I13" s="39" t="s">
        <v>20</v>
      </c>
    </row>
    <row r="14" spans="1:9" s="19" customFormat="1" ht="15.75">
      <c r="A14" s="31"/>
      <c r="B14" s="48" t="s">
        <v>21</v>
      </c>
      <c r="C14" s="49" t="s">
        <v>22</v>
      </c>
      <c r="D14" s="50" t="s">
        <v>17</v>
      </c>
      <c r="E14" s="51">
        <v>1347.3</v>
      </c>
      <c r="F14" s="52">
        <v>754.49</v>
      </c>
      <c r="G14" s="52">
        <v>753.56100000000004</v>
      </c>
      <c r="H14" s="37">
        <f t="shared" si="0"/>
        <v>99.876870468793484</v>
      </c>
      <c r="I14" s="53" t="s">
        <v>23</v>
      </c>
    </row>
    <row r="15" spans="1:9" s="19" customFormat="1" ht="51.75">
      <c r="A15" s="31"/>
      <c r="B15" s="54" t="s">
        <v>24</v>
      </c>
      <c r="C15" s="55" t="s">
        <v>25</v>
      </c>
      <c r="D15" s="50" t="s">
        <v>17</v>
      </c>
      <c r="E15" s="51">
        <v>497.69</v>
      </c>
      <c r="F15" s="52">
        <v>275.435</v>
      </c>
      <c r="G15" s="52">
        <v>267.87299999999999</v>
      </c>
      <c r="H15" s="37">
        <f t="shared" si="0"/>
        <v>97.254524660990796</v>
      </c>
      <c r="I15" s="56" t="s">
        <v>26</v>
      </c>
    </row>
    <row r="16" spans="1:9" s="19" customFormat="1" ht="18.75" customHeight="1">
      <c r="A16" s="31"/>
      <c r="B16" s="57" t="s">
        <v>27</v>
      </c>
      <c r="C16" s="41" t="s">
        <v>28</v>
      </c>
      <c r="D16" s="50" t="s">
        <v>17</v>
      </c>
      <c r="E16" s="58">
        <f>E17+E18+0.03</f>
        <v>11976.94</v>
      </c>
      <c r="F16" s="59">
        <f>F17+F18+F19</f>
        <v>9068.24</v>
      </c>
      <c r="G16" s="59">
        <f t="shared" ref="G16" si="2">G17+G18+G19</f>
        <v>9495.3380000000016</v>
      </c>
      <c r="H16" s="47">
        <f t="shared" si="0"/>
        <v>104.7098224131695</v>
      </c>
      <c r="I16" s="39"/>
    </row>
    <row r="17" spans="1:9" s="19" customFormat="1" ht="15.75" customHeight="1">
      <c r="A17" s="31"/>
      <c r="B17" s="54" t="s">
        <v>29</v>
      </c>
      <c r="C17" s="49" t="s">
        <v>30</v>
      </c>
      <c r="D17" s="50" t="s">
        <v>17</v>
      </c>
      <c r="E17" s="51">
        <v>10898</v>
      </c>
      <c r="F17" s="52">
        <v>8232.77</v>
      </c>
      <c r="G17" s="52">
        <v>8610.8050000000003</v>
      </c>
      <c r="H17" s="37">
        <f t="shared" si="0"/>
        <v>104.59183239662957</v>
      </c>
      <c r="I17" s="60" t="s">
        <v>31</v>
      </c>
    </row>
    <row r="18" spans="1:9" s="19" customFormat="1" ht="21.75" customHeight="1">
      <c r="A18" s="31"/>
      <c r="B18" s="48" t="s">
        <v>32</v>
      </c>
      <c r="C18" s="49" t="s">
        <v>33</v>
      </c>
      <c r="D18" s="50" t="s">
        <v>17</v>
      </c>
      <c r="E18" s="51">
        <v>1078.9100000000001</v>
      </c>
      <c r="F18" s="52">
        <f>434.2+361.85</f>
        <v>796.05</v>
      </c>
      <c r="G18" s="52">
        <f>382.103+458.507</f>
        <v>840.61</v>
      </c>
      <c r="H18" s="37">
        <f t="shared" si="0"/>
        <v>105.59763833930029</v>
      </c>
      <c r="I18" s="61"/>
    </row>
    <row r="19" spans="1:9" s="19" customFormat="1" ht="15.75">
      <c r="A19" s="31"/>
      <c r="B19" s="48" t="s">
        <v>34</v>
      </c>
      <c r="C19" s="49" t="s">
        <v>35</v>
      </c>
      <c r="D19" s="50"/>
      <c r="E19" s="51"/>
      <c r="F19" s="52">
        <v>39.42</v>
      </c>
      <c r="G19" s="52">
        <v>43.923000000000002</v>
      </c>
      <c r="H19" s="37">
        <f t="shared" si="0"/>
        <v>111.42313546423135</v>
      </c>
      <c r="I19" s="62"/>
    </row>
    <row r="20" spans="1:9" s="19" customFormat="1" ht="15.75">
      <c r="A20" s="31"/>
      <c r="B20" s="40">
        <v>3</v>
      </c>
      <c r="C20" s="41" t="s">
        <v>36</v>
      </c>
      <c r="D20" s="42" t="s">
        <v>17</v>
      </c>
      <c r="E20" s="63">
        <v>17844</v>
      </c>
      <c r="F20" s="59">
        <v>17844</v>
      </c>
      <c r="G20" s="59">
        <f>16079.296+1656.659</f>
        <v>17735.955000000002</v>
      </c>
      <c r="H20" s="47">
        <f t="shared" si="0"/>
        <v>99.394502353732364</v>
      </c>
      <c r="I20" s="39" t="s">
        <v>37</v>
      </c>
    </row>
    <row r="21" spans="1:9" s="19" customFormat="1" ht="16.5" customHeight="1">
      <c r="A21" s="31"/>
      <c r="B21" s="40">
        <v>4</v>
      </c>
      <c r="C21" s="41" t="s">
        <v>38</v>
      </c>
      <c r="D21" s="50" t="s">
        <v>17</v>
      </c>
      <c r="E21" s="64">
        <f>E22+E23+0.3</f>
        <v>3262.3</v>
      </c>
      <c r="F21" s="59">
        <f>F22+F23</f>
        <v>2295.46</v>
      </c>
      <c r="G21" s="59">
        <f>G22+G23</f>
        <v>2408.2139999999999</v>
      </c>
      <c r="H21" s="47">
        <f t="shared" si="0"/>
        <v>104.91204377336132</v>
      </c>
      <c r="I21" s="39"/>
    </row>
    <row r="22" spans="1:9" s="19" customFormat="1" ht="39.75" customHeight="1">
      <c r="A22" s="31"/>
      <c r="B22" s="65" t="s">
        <v>39</v>
      </c>
      <c r="C22" s="49" t="s">
        <v>40</v>
      </c>
      <c r="D22" s="50" t="s">
        <v>17</v>
      </c>
      <c r="E22" s="66">
        <v>2533.6999999999998</v>
      </c>
      <c r="F22" s="52">
        <v>1615.46</v>
      </c>
      <c r="G22" s="52">
        <f>1511.406+76.32</f>
        <v>1587.7259999999999</v>
      </c>
      <c r="H22" s="37">
        <f t="shared" si="0"/>
        <v>98.283213450038986</v>
      </c>
      <c r="I22" s="67" t="s">
        <v>41</v>
      </c>
    </row>
    <row r="23" spans="1:9" s="19" customFormat="1" ht="16.5" customHeight="1">
      <c r="A23" s="31"/>
      <c r="B23" s="65" t="s">
        <v>42</v>
      </c>
      <c r="C23" s="49" t="s">
        <v>43</v>
      </c>
      <c r="D23" s="50" t="s">
        <v>17</v>
      </c>
      <c r="E23" s="51">
        <v>728.3</v>
      </c>
      <c r="F23" s="52">
        <v>680</v>
      </c>
      <c r="G23" s="52">
        <f>680.994+107.654+31.84</f>
        <v>820.48800000000006</v>
      </c>
      <c r="H23" s="37">
        <f t="shared" si="0"/>
        <v>120.66000000000001</v>
      </c>
      <c r="I23" s="68" t="s">
        <v>23</v>
      </c>
    </row>
    <row r="24" spans="1:9" s="19" customFormat="1" ht="19.5" customHeight="1">
      <c r="A24" s="31"/>
      <c r="B24" s="69" t="s">
        <v>44</v>
      </c>
      <c r="C24" s="70" t="s">
        <v>45</v>
      </c>
      <c r="D24" s="50" t="s">
        <v>17</v>
      </c>
      <c r="E24" s="63">
        <f>E25+E26+E27+E33+E34+E35+E36+E37+E38+E39+E40+E41+E42+E43</f>
        <v>3171.97</v>
      </c>
      <c r="F24" s="71">
        <f t="shared" ref="F24:G24" si="3">F25+F26+F27+F33+F34+F35+F36+F37+F38+F39+F40+F41+F42+F43</f>
        <v>1537.8689999999999</v>
      </c>
      <c r="G24" s="71">
        <f t="shared" si="3"/>
        <v>1469.046</v>
      </c>
      <c r="H24" s="47">
        <f t="shared" si="0"/>
        <v>95.524781369544485</v>
      </c>
      <c r="I24" s="39"/>
    </row>
    <row r="25" spans="1:9" s="19" customFormat="1" ht="37.5" customHeight="1">
      <c r="A25" s="31"/>
      <c r="B25" s="72" t="s">
        <v>46</v>
      </c>
      <c r="C25" s="73" t="s">
        <v>47</v>
      </c>
      <c r="D25" s="50" t="s">
        <v>17</v>
      </c>
      <c r="E25" s="51">
        <v>700.9</v>
      </c>
      <c r="F25" s="74">
        <v>79</v>
      </c>
      <c r="G25" s="74">
        <v>68.75</v>
      </c>
      <c r="H25" s="75">
        <f t="shared" si="0"/>
        <v>87.025316455696199</v>
      </c>
      <c r="I25" s="76" t="s">
        <v>48</v>
      </c>
    </row>
    <row r="26" spans="1:9" s="19" customFormat="1" ht="17.45" customHeight="1">
      <c r="A26" s="31"/>
      <c r="B26" s="72" t="s">
        <v>49</v>
      </c>
      <c r="C26" s="73" t="s">
        <v>50</v>
      </c>
      <c r="D26" s="77" t="s">
        <v>17</v>
      </c>
      <c r="E26" s="51">
        <v>42.8</v>
      </c>
      <c r="F26" s="52"/>
      <c r="G26" s="52"/>
      <c r="H26" s="37"/>
      <c r="I26" s="39"/>
    </row>
    <row r="27" spans="1:9" s="19" customFormat="1" ht="21" customHeight="1">
      <c r="A27" s="31"/>
      <c r="B27" s="78" t="s">
        <v>51</v>
      </c>
      <c r="C27" s="73" t="s">
        <v>52</v>
      </c>
      <c r="D27" s="77" t="s">
        <v>17</v>
      </c>
      <c r="E27" s="51">
        <v>622.70000000000005</v>
      </c>
      <c r="F27" s="74">
        <v>388.42</v>
      </c>
      <c r="G27" s="74">
        <f>G28+G29+G30+G31+G32</f>
        <v>350.70099999999996</v>
      </c>
      <c r="H27" s="75">
        <f>G27/F27*100</f>
        <v>90.289120024715501</v>
      </c>
      <c r="I27" s="76" t="s">
        <v>48</v>
      </c>
    </row>
    <row r="28" spans="1:9" s="19" customFormat="1" ht="12" hidden="1" customHeight="1">
      <c r="A28" s="31"/>
      <c r="B28" s="79"/>
      <c r="C28" s="80" t="s">
        <v>53</v>
      </c>
      <c r="D28" s="81"/>
      <c r="E28" s="82">
        <v>336.45499999999998</v>
      </c>
      <c r="F28" s="83"/>
      <c r="G28" s="83">
        <v>88.301000000000002</v>
      </c>
      <c r="H28" s="84"/>
      <c r="I28" s="39"/>
    </row>
    <row r="29" spans="1:9" s="19" customFormat="1" ht="12" hidden="1" customHeight="1">
      <c r="A29" s="31"/>
      <c r="B29" s="79"/>
      <c r="C29" s="80" t="s">
        <v>54</v>
      </c>
      <c r="D29" s="81"/>
      <c r="E29" s="82">
        <v>138.81399999999999</v>
      </c>
      <c r="F29" s="83"/>
      <c r="G29" s="83"/>
      <c r="H29" s="84"/>
      <c r="I29" s="39"/>
    </row>
    <row r="30" spans="1:9" s="19" customFormat="1" ht="12" hidden="1" customHeight="1">
      <c r="A30" s="31"/>
      <c r="B30" s="79"/>
      <c r="C30" s="80" t="s">
        <v>55</v>
      </c>
      <c r="D30" s="81"/>
      <c r="E30" s="82">
        <v>15.348000000000001</v>
      </c>
      <c r="F30" s="83"/>
      <c r="G30" s="83">
        <v>14</v>
      </c>
      <c r="H30" s="84"/>
      <c r="I30" s="39"/>
    </row>
    <row r="31" spans="1:9" s="19" customFormat="1" ht="12" hidden="1" customHeight="1">
      <c r="A31" s="31"/>
      <c r="B31" s="79"/>
      <c r="C31" s="80" t="s">
        <v>56</v>
      </c>
      <c r="D31" s="81"/>
      <c r="E31" s="82">
        <v>84.941999999999993</v>
      </c>
      <c r="F31" s="83"/>
      <c r="G31" s="83">
        <f>219.5</f>
        <v>219.5</v>
      </c>
      <c r="H31" s="84"/>
      <c r="I31" s="39"/>
    </row>
    <row r="32" spans="1:9" s="19" customFormat="1" ht="12" hidden="1" customHeight="1">
      <c r="A32" s="31"/>
      <c r="B32" s="79"/>
      <c r="C32" s="80" t="s">
        <v>57</v>
      </c>
      <c r="D32" s="81"/>
      <c r="E32" s="82">
        <v>47.140999999999998</v>
      </c>
      <c r="F32" s="83"/>
      <c r="G32" s="83">
        <v>28.9</v>
      </c>
      <c r="H32" s="84"/>
      <c r="I32" s="39"/>
    </row>
    <row r="33" spans="1:9" s="19" customFormat="1" ht="15.75">
      <c r="A33" s="31"/>
      <c r="B33" s="78" t="s">
        <v>58</v>
      </c>
      <c r="C33" s="85" t="s">
        <v>59</v>
      </c>
      <c r="D33" s="77" t="s">
        <v>17</v>
      </c>
      <c r="E33" s="51">
        <v>696.8</v>
      </c>
      <c r="F33" s="52">
        <v>194.083</v>
      </c>
      <c r="G33" s="52">
        <v>194.083</v>
      </c>
      <c r="H33" s="37">
        <f>G33/F33*100</f>
        <v>100</v>
      </c>
      <c r="I33" s="68" t="s">
        <v>23</v>
      </c>
    </row>
    <row r="34" spans="1:9" s="19" customFormat="1" ht="16.5" customHeight="1">
      <c r="A34" s="31"/>
      <c r="B34" s="78" t="s">
        <v>60</v>
      </c>
      <c r="C34" s="85" t="s">
        <v>61</v>
      </c>
      <c r="D34" s="77" t="s">
        <v>17</v>
      </c>
      <c r="E34" s="86">
        <v>54.5</v>
      </c>
      <c r="F34" s="52">
        <v>0</v>
      </c>
      <c r="G34" s="52"/>
      <c r="H34" s="37"/>
      <c r="I34" s="39"/>
    </row>
    <row r="35" spans="1:9" s="19" customFormat="1" ht="15.75">
      <c r="A35" s="31"/>
      <c r="B35" s="72" t="s">
        <v>62</v>
      </c>
      <c r="C35" s="85" t="s">
        <v>63</v>
      </c>
      <c r="D35" s="77" t="s">
        <v>17</v>
      </c>
      <c r="E35" s="86">
        <v>17.23</v>
      </c>
      <c r="F35" s="52">
        <v>0</v>
      </c>
      <c r="G35" s="52"/>
      <c r="H35" s="37"/>
      <c r="I35" s="39"/>
    </row>
    <row r="36" spans="1:9" s="19" customFormat="1" ht="17.25" customHeight="1">
      <c r="A36" s="31"/>
      <c r="B36" s="72" t="s">
        <v>64</v>
      </c>
      <c r="C36" s="73" t="s">
        <v>65</v>
      </c>
      <c r="D36" s="77" t="s">
        <v>17</v>
      </c>
      <c r="E36" s="86">
        <v>439.3</v>
      </c>
      <c r="F36" s="52">
        <v>426.88299999999998</v>
      </c>
      <c r="G36" s="52">
        <v>426.81900000000002</v>
      </c>
      <c r="H36" s="37">
        <f>G36/F36*100</f>
        <v>99.985007601614512</v>
      </c>
      <c r="I36" s="68" t="s">
        <v>23</v>
      </c>
    </row>
    <row r="37" spans="1:9" s="19" customFormat="1" ht="36" customHeight="1">
      <c r="A37" s="31"/>
      <c r="B37" s="72" t="s">
        <v>66</v>
      </c>
      <c r="C37" s="85" t="s">
        <v>67</v>
      </c>
      <c r="D37" s="77" t="s">
        <v>17</v>
      </c>
      <c r="E37" s="86">
        <v>152.6</v>
      </c>
      <c r="F37" s="52">
        <v>85.8</v>
      </c>
      <c r="G37" s="52">
        <v>85.8</v>
      </c>
      <c r="H37" s="37">
        <f>G37/F37*100</f>
        <v>100</v>
      </c>
      <c r="I37" s="68" t="s">
        <v>23</v>
      </c>
    </row>
    <row r="38" spans="1:9" s="19" customFormat="1" ht="32.25" customHeight="1">
      <c r="A38" s="31"/>
      <c r="B38" s="72" t="s">
        <v>68</v>
      </c>
      <c r="C38" s="85" t="s">
        <v>69</v>
      </c>
      <c r="D38" s="77" t="s">
        <v>17</v>
      </c>
      <c r="E38" s="86">
        <v>139.9</v>
      </c>
      <c r="F38" s="52">
        <v>75</v>
      </c>
      <c r="G38" s="52">
        <v>75</v>
      </c>
      <c r="H38" s="37">
        <f>G38/F38*100</f>
        <v>100</v>
      </c>
      <c r="I38" s="68" t="s">
        <v>23</v>
      </c>
    </row>
    <row r="39" spans="1:9">
      <c r="B39" s="65" t="s">
        <v>70</v>
      </c>
      <c r="C39" s="87" t="s">
        <v>71</v>
      </c>
      <c r="D39" s="77" t="s">
        <v>17</v>
      </c>
      <c r="E39" s="86">
        <v>248.7</v>
      </c>
      <c r="F39" s="52">
        <v>236.63300000000001</v>
      </c>
      <c r="G39" s="52">
        <v>233.69300000000001</v>
      </c>
      <c r="H39" s="37">
        <f>G39/F39*100</f>
        <v>98.757569738793833</v>
      </c>
      <c r="I39" s="76" t="s">
        <v>48</v>
      </c>
    </row>
    <row r="40" spans="1:9">
      <c r="B40" s="65" t="s">
        <v>72</v>
      </c>
      <c r="C40" s="87" t="s">
        <v>73</v>
      </c>
      <c r="D40" s="77" t="s">
        <v>17</v>
      </c>
      <c r="E40" s="86">
        <v>29</v>
      </c>
      <c r="F40" s="52">
        <v>27</v>
      </c>
      <c r="G40" s="52">
        <v>27</v>
      </c>
      <c r="H40" s="37">
        <f>G40/F40*100</f>
        <v>100</v>
      </c>
      <c r="I40" s="68" t="s">
        <v>23</v>
      </c>
    </row>
    <row r="41" spans="1:9" ht="11.25" hidden="1" customHeight="1">
      <c r="B41" s="88" t="s">
        <v>74</v>
      </c>
      <c r="C41" s="89" t="s">
        <v>75</v>
      </c>
      <c r="D41" s="90"/>
      <c r="E41" s="91"/>
      <c r="F41" s="52"/>
      <c r="G41" s="52"/>
      <c r="H41" s="37"/>
      <c r="I41" s="39"/>
    </row>
    <row r="42" spans="1:9" ht="11.25" hidden="1" customHeight="1">
      <c r="B42" s="88" t="s">
        <v>76</v>
      </c>
      <c r="C42" s="92" t="s">
        <v>77</v>
      </c>
      <c r="D42" s="90"/>
      <c r="E42" s="93"/>
      <c r="F42" s="52"/>
      <c r="G42" s="52"/>
      <c r="H42" s="37"/>
      <c r="I42" s="39"/>
    </row>
    <row r="43" spans="1:9" ht="49.5" customHeight="1">
      <c r="B43" s="51" t="s">
        <v>78</v>
      </c>
      <c r="C43" s="85" t="s">
        <v>79</v>
      </c>
      <c r="D43" s="94"/>
      <c r="E43" s="86">
        <v>27.54</v>
      </c>
      <c r="F43" s="74">
        <v>25.05</v>
      </c>
      <c r="G43" s="74">
        <v>7.2</v>
      </c>
      <c r="H43" s="75">
        <f t="shared" ref="H43:H56" si="4">G43/F43*100</f>
        <v>28.742514970059879</v>
      </c>
      <c r="I43" s="95" t="s">
        <v>80</v>
      </c>
    </row>
    <row r="44" spans="1:9" s="19" customFormat="1" ht="15.75" customHeight="1">
      <c r="A44" s="31"/>
      <c r="B44" s="96" t="s">
        <v>81</v>
      </c>
      <c r="C44" s="97" t="s">
        <v>82</v>
      </c>
      <c r="D44" s="50" t="s">
        <v>15</v>
      </c>
      <c r="E44" s="63">
        <f>E45</f>
        <v>36278.369999999995</v>
      </c>
      <c r="F44" s="98">
        <f>F45</f>
        <v>31525.073999999997</v>
      </c>
      <c r="G44" s="98">
        <f t="shared" ref="G44" si="5">G45</f>
        <v>34901.741999999991</v>
      </c>
      <c r="H44" s="47">
        <f t="shared" si="4"/>
        <v>110.71105495263865</v>
      </c>
      <c r="I44" s="39"/>
    </row>
    <row r="45" spans="1:9" s="19" customFormat="1" ht="17.25" customHeight="1">
      <c r="A45" s="31"/>
      <c r="B45" s="99" t="s">
        <v>83</v>
      </c>
      <c r="C45" s="55" t="s">
        <v>84</v>
      </c>
      <c r="D45" s="100" t="s">
        <v>17</v>
      </c>
      <c r="E45" s="86">
        <f t="shared" ref="E45:G45" si="6">E46+E50+E54+E55+E56+E59+E65+E68+E69+E73+E77+E78</f>
        <v>36278.369999999995</v>
      </c>
      <c r="F45" s="101">
        <f t="shared" si="6"/>
        <v>31525.073999999997</v>
      </c>
      <c r="G45" s="101">
        <f t="shared" si="6"/>
        <v>34901.741999999991</v>
      </c>
      <c r="H45" s="37">
        <f t="shared" si="4"/>
        <v>110.71105495263865</v>
      </c>
      <c r="I45" s="39"/>
    </row>
    <row r="46" spans="1:9" s="19" customFormat="1" ht="21" customHeight="1">
      <c r="A46" s="31"/>
      <c r="B46" s="102" t="s">
        <v>85</v>
      </c>
      <c r="C46" s="70" t="s">
        <v>86</v>
      </c>
      <c r="D46" s="77" t="s">
        <v>17</v>
      </c>
      <c r="E46" s="63">
        <f>E47+E48+E49</f>
        <v>927.80000000000007</v>
      </c>
      <c r="F46" s="71">
        <f>F47+F48+F49</f>
        <v>862.19600000000003</v>
      </c>
      <c r="G46" s="71">
        <f t="shared" ref="G46" si="7">G47+G48+G49</f>
        <v>894.07400000000007</v>
      </c>
      <c r="H46" s="47">
        <f t="shared" si="4"/>
        <v>103.69730316540556</v>
      </c>
      <c r="I46" s="39"/>
    </row>
    <row r="47" spans="1:9" s="19" customFormat="1" ht="15.75">
      <c r="A47" s="31"/>
      <c r="B47" s="103" t="s">
        <v>87</v>
      </c>
      <c r="C47" s="55" t="s">
        <v>88</v>
      </c>
      <c r="D47" s="100" t="s">
        <v>17</v>
      </c>
      <c r="E47" s="104">
        <v>342.9</v>
      </c>
      <c r="F47" s="52">
        <v>172</v>
      </c>
      <c r="G47" s="52">
        <v>172</v>
      </c>
      <c r="H47" s="37">
        <f t="shared" si="4"/>
        <v>100</v>
      </c>
      <c r="I47" s="68" t="s">
        <v>23</v>
      </c>
    </row>
    <row r="48" spans="1:9" s="19" customFormat="1" ht="15.75">
      <c r="A48" s="31"/>
      <c r="B48" s="103" t="s">
        <v>89</v>
      </c>
      <c r="C48" s="55" t="s">
        <v>90</v>
      </c>
      <c r="D48" s="100" t="s">
        <v>17</v>
      </c>
      <c r="E48" s="86">
        <v>338.8</v>
      </c>
      <c r="F48" s="52">
        <v>459.19600000000003</v>
      </c>
      <c r="G48" s="52">
        <v>457.56400000000002</v>
      </c>
      <c r="H48" s="37">
        <f t="shared" si="4"/>
        <v>99.644596207284025</v>
      </c>
      <c r="I48" s="68" t="s">
        <v>23</v>
      </c>
    </row>
    <row r="49" spans="1:10" s="19" customFormat="1" ht="51.75">
      <c r="A49" s="31"/>
      <c r="B49" s="105" t="s">
        <v>91</v>
      </c>
      <c r="C49" s="73" t="s">
        <v>25</v>
      </c>
      <c r="D49" s="77" t="s">
        <v>17</v>
      </c>
      <c r="E49" s="86">
        <v>246.1</v>
      </c>
      <c r="F49" s="74">
        <v>231</v>
      </c>
      <c r="G49" s="74">
        <v>264.51</v>
      </c>
      <c r="H49" s="75">
        <f t="shared" si="4"/>
        <v>114.50649350649351</v>
      </c>
      <c r="I49" s="106" t="s">
        <v>92</v>
      </c>
    </row>
    <row r="50" spans="1:10" s="19" customFormat="1" ht="18" customHeight="1">
      <c r="A50" s="31"/>
      <c r="B50" s="107" t="s">
        <v>93</v>
      </c>
      <c r="C50" s="108" t="s">
        <v>28</v>
      </c>
      <c r="D50" s="100" t="s">
        <v>17</v>
      </c>
      <c r="E50" s="43">
        <f>E51+E52</f>
        <v>29257.8</v>
      </c>
      <c r="F50" s="59">
        <f>F51+F52+F53</f>
        <v>23083.789999999997</v>
      </c>
      <c r="G50" s="59">
        <f t="shared" ref="G50" si="8">G51+G52+G53</f>
        <v>26061.852999999999</v>
      </c>
      <c r="H50" s="47">
        <f t="shared" si="4"/>
        <v>112.90110072912638</v>
      </c>
      <c r="I50" s="39"/>
    </row>
    <row r="51" spans="1:10" s="19" customFormat="1" ht="18" customHeight="1">
      <c r="A51" s="31"/>
      <c r="B51" s="109" t="s">
        <v>94</v>
      </c>
      <c r="C51" s="110" t="s">
        <v>95</v>
      </c>
      <c r="D51" s="100" t="s">
        <v>17</v>
      </c>
      <c r="E51" s="86">
        <v>26622.2</v>
      </c>
      <c r="F51" s="52">
        <v>20951.57</v>
      </c>
      <c r="G51" s="52">
        <v>23668.804</v>
      </c>
      <c r="H51" s="37">
        <f t="shared" si="4"/>
        <v>112.96911878202923</v>
      </c>
      <c r="I51" s="60" t="s">
        <v>31</v>
      </c>
    </row>
    <row r="52" spans="1:10" s="19" customFormat="1" ht="15.75">
      <c r="A52" s="31"/>
      <c r="B52" s="107" t="s">
        <v>96</v>
      </c>
      <c r="C52" s="111" t="s">
        <v>97</v>
      </c>
      <c r="D52" s="100" t="s">
        <v>17</v>
      </c>
      <c r="E52" s="112">
        <v>2635.6</v>
      </c>
      <c r="F52" s="52">
        <f>1199.85+851</f>
        <v>2050.85</v>
      </c>
      <c r="G52" s="52">
        <f>1364.144+931.834</f>
        <v>2295.9780000000001</v>
      </c>
      <c r="H52" s="37">
        <f t="shared" si="4"/>
        <v>111.95250749689154</v>
      </c>
      <c r="I52" s="61"/>
    </row>
    <row r="53" spans="1:10" s="19" customFormat="1" ht="18.75" customHeight="1">
      <c r="A53" s="31"/>
      <c r="B53" s="107" t="s">
        <v>98</v>
      </c>
      <c r="C53" s="49" t="s">
        <v>35</v>
      </c>
      <c r="D53" s="100"/>
      <c r="E53" s="112"/>
      <c r="F53" s="52">
        <v>81.37</v>
      </c>
      <c r="G53" s="52">
        <v>97.070999999999998</v>
      </c>
      <c r="H53" s="37">
        <f t="shared" si="4"/>
        <v>119.29580926631435</v>
      </c>
      <c r="I53" s="62"/>
    </row>
    <row r="54" spans="1:10" s="19" customFormat="1" ht="15.75">
      <c r="A54" s="31"/>
      <c r="B54" s="35" t="s">
        <v>99</v>
      </c>
      <c r="C54" s="55" t="s">
        <v>100</v>
      </c>
      <c r="D54" s="100" t="s">
        <v>17</v>
      </c>
      <c r="E54" s="86">
        <v>360.5</v>
      </c>
      <c r="F54" s="52">
        <v>190</v>
      </c>
      <c r="G54" s="52">
        <v>186.31899999999999</v>
      </c>
      <c r="H54" s="37">
        <f t="shared" si="4"/>
        <v>98.062631578947361</v>
      </c>
      <c r="I54" s="39"/>
    </row>
    <row r="55" spans="1:10" s="19" customFormat="1" ht="15.75">
      <c r="A55" s="31"/>
      <c r="B55" s="35" t="s">
        <v>101</v>
      </c>
      <c r="C55" s="55" t="s">
        <v>102</v>
      </c>
      <c r="D55" s="100" t="s">
        <v>17</v>
      </c>
      <c r="E55" s="86">
        <v>22.2</v>
      </c>
      <c r="F55" s="52">
        <v>3.149</v>
      </c>
      <c r="G55" s="52">
        <v>3.149</v>
      </c>
      <c r="H55" s="47">
        <f t="shared" si="4"/>
        <v>100</v>
      </c>
      <c r="I55" s="53" t="s">
        <v>23</v>
      </c>
    </row>
    <row r="56" spans="1:10" s="19" customFormat="1" ht="33.75" customHeight="1">
      <c r="A56" s="31"/>
      <c r="B56" s="35" t="s">
        <v>103</v>
      </c>
      <c r="C56" s="73" t="s">
        <v>104</v>
      </c>
      <c r="D56" s="77" t="s">
        <v>17</v>
      </c>
      <c r="E56" s="86">
        <v>383.4</v>
      </c>
      <c r="F56" s="113">
        <f>F57+F58</f>
        <v>553</v>
      </c>
      <c r="G56" s="113">
        <f t="shared" ref="G56" si="9">G57+G58</f>
        <v>535.97699999999998</v>
      </c>
      <c r="H56" s="45">
        <f t="shared" si="4"/>
        <v>96.921699819168168</v>
      </c>
      <c r="I56" s="106"/>
    </row>
    <row r="57" spans="1:10" s="122" customFormat="1" hidden="1">
      <c r="A57" s="114"/>
      <c r="B57" s="115"/>
      <c r="C57" s="116" t="s">
        <v>105</v>
      </c>
      <c r="D57" s="117"/>
      <c r="E57" s="118">
        <v>177.334</v>
      </c>
      <c r="F57" s="119">
        <v>360</v>
      </c>
      <c r="G57" s="120">
        <v>300</v>
      </c>
      <c r="H57" s="121"/>
      <c r="I57" s="122" t="s">
        <v>106</v>
      </c>
    </row>
    <row r="58" spans="1:10" s="122" customFormat="1" hidden="1">
      <c r="A58" s="114"/>
      <c r="B58" s="115"/>
      <c r="C58" s="116" t="s">
        <v>107</v>
      </c>
      <c r="D58" s="117"/>
      <c r="E58" s="118">
        <v>206.08199999999999</v>
      </c>
      <c r="F58" s="119">
        <v>193</v>
      </c>
      <c r="G58" s="119">
        <v>235.977</v>
      </c>
      <c r="H58" s="84">
        <f t="shared" ref="H58:H79" si="10">G58/F58*100</f>
        <v>122.26787564766839</v>
      </c>
      <c r="I58" s="123"/>
      <c r="J58" s="124"/>
    </row>
    <row r="59" spans="1:10" s="19" customFormat="1" ht="17.25" customHeight="1">
      <c r="A59" s="31"/>
      <c r="B59" s="35" t="s">
        <v>108</v>
      </c>
      <c r="C59" s="73" t="s">
        <v>109</v>
      </c>
      <c r="D59" s="77" t="s">
        <v>17</v>
      </c>
      <c r="E59" s="86">
        <v>1313</v>
      </c>
      <c r="F59" s="113">
        <f>F60+F61+F62+F63+F64</f>
        <v>1706.2849999999999</v>
      </c>
      <c r="G59" s="113">
        <f t="shared" ref="G59" si="11">G60+G61+G62+G63+G64</f>
        <v>2100.33</v>
      </c>
      <c r="H59" s="45">
        <f t="shared" si="10"/>
        <v>123.09373873649479</v>
      </c>
      <c r="I59" s="95" t="s">
        <v>110</v>
      </c>
    </row>
    <row r="60" spans="1:10" s="122" customFormat="1" hidden="1">
      <c r="A60" s="114"/>
      <c r="B60" s="115"/>
      <c r="C60" s="116" t="s">
        <v>111</v>
      </c>
      <c r="D60" s="117"/>
      <c r="E60" s="118">
        <v>1241</v>
      </c>
      <c r="F60" s="119">
        <v>1578.6189999999999</v>
      </c>
      <c r="G60" s="119">
        <v>2011.6610000000001</v>
      </c>
      <c r="H60" s="84">
        <f t="shared" si="10"/>
        <v>127.43169821217153</v>
      </c>
      <c r="I60" s="123"/>
    </row>
    <row r="61" spans="1:10" s="122" customFormat="1" hidden="1">
      <c r="A61" s="114"/>
      <c r="B61" s="115"/>
      <c r="C61" s="116" t="s">
        <v>112</v>
      </c>
      <c r="D61" s="117"/>
      <c r="E61" s="118">
        <v>13</v>
      </c>
      <c r="F61" s="119">
        <v>50</v>
      </c>
      <c r="G61" s="119">
        <v>50</v>
      </c>
      <c r="H61" s="84">
        <f t="shared" si="10"/>
        <v>100</v>
      </c>
      <c r="I61" s="123"/>
    </row>
    <row r="62" spans="1:10" s="122" customFormat="1" hidden="1">
      <c r="A62" s="114"/>
      <c r="B62" s="115"/>
      <c r="C62" s="116" t="s">
        <v>113</v>
      </c>
      <c r="D62" s="117"/>
      <c r="E62" s="118">
        <v>34</v>
      </c>
      <c r="F62" s="119">
        <v>31</v>
      </c>
      <c r="G62" s="119"/>
      <c r="H62" s="84">
        <f t="shared" si="10"/>
        <v>0</v>
      </c>
      <c r="I62" s="123"/>
    </row>
    <row r="63" spans="1:10" s="122" customFormat="1" hidden="1">
      <c r="A63" s="114"/>
      <c r="B63" s="115"/>
      <c r="C63" s="116" t="s">
        <v>114</v>
      </c>
      <c r="D63" s="117"/>
      <c r="E63" s="118">
        <v>25</v>
      </c>
      <c r="F63" s="119">
        <v>23</v>
      </c>
      <c r="G63" s="119">
        <v>23</v>
      </c>
      <c r="H63" s="84">
        <f t="shared" si="10"/>
        <v>100</v>
      </c>
      <c r="I63" s="123"/>
    </row>
    <row r="64" spans="1:10" s="122" customFormat="1" hidden="1">
      <c r="A64" s="114"/>
      <c r="B64" s="115"/>
      <c r="C64" s="116" t="s">
        <v>115</v>
      </c>
      <c r="D64" s="117"/>
      <c r="E64" s="118"/>
      <c r="F64" s="119">
        <v>23.666</v>
      </c>
      <c r="G64" s="119">
        <v>15.669</v>
      </c>
      <c r="H64" s="84">
        <f t="shared" si="10"/>
        <v>66.208907293163193</v>
      </c>
      <c r="I64" s="123"/>
    </row>
    <row r="65" spans="1:9" s="19" customFormat="1" ht="15.75">
      <c r="A65" s="31"/>
      <c r="B65" s="35" t="s">
        <v>116</v>
      </c>
      <c r="C65" s="97" t="s">
        <v>117</v>
      </c>
      <c r="D65" s="100" t="s">
        <v>17</v>
      </c>
      <c r="E65" s="63">
        <f t="shared" ref="E65:G65" si="12">E66+E67</f>
        <v>118.1</v>
      </c>
      <c r="F65" s="71">
        <f t="shared" si="12"/>
        <v>297.423</v>
      </c>
      <c r="G65" s="71">
        <f t="shared" si="12"/>
        <v>297.42899999999997</v>
      </c>
      <c r="H65" s="47">
        <f t="shared" si="10"/>
        <v>100.00201732885485</v>
      </c>
      <c r="I65" s="39"/>
    </row>
    <row r="66" spans="1:9" s="19" customFormat="1" ht="15.75">
      <c r="A66" s="31"/>
      <c r="B66" s="35" t="s">
        <v>118</v>
      </c>
      <c r="C66" s="55" t="s">
        <v>119</v>
      </c>
      <c r="D66" s="100" t="s">
        <v>17</v>
      </c>
      <c r="E66" s="86">
        <v>118.1</v>
      </c>
      <c r="F66" s="52">
        <v>96.423000000000002</v>
      </c>
      <c r="G66" s="52">
        <v>96.429000000000002</v>
      </c>
      <c r="H66" s="37">
        <f t="shared" si="10"/>
        <v>100.00622258174916</v>
      </c>
      <c r="I66" s="53" t="s">
        <v>23</v>
      </c>
    </row>
    <row r="67" spans="1:9" s="19" customFormat="1" ht="16.5" customHeight="1">
      <c r="A67" s="31"/>
      <c r="B67" s="125" t="s">
        <v>120</v>
      </c>
      <c r="C67" s="126" t="s">
        <v>121</v>
      </c>
      <c r="D67" s="127" t="s">
        <v>17</v>
      </c>
      <c r="E67" s="128"/>
      <c r="F67" s="74">
        <v>201</v>
      </c>
      <c r="G67" s="74">
        <v>201</v>
      </c>
      <c r="H67" s="75">
        <f t="shared" si="10"/>
        <v>100</v>
      </c>
      <c r="I67" s="106"/>
    </row>
    <row r="68" spans="1:9" s="19" customFormat="1" ht="15.75">
      <c r="A68" s="31"/>
      <c r="B68" s="35" t="s">
        <v>122</v>
      </c>
      <c r="C68" s="73" t="s">
        <v>123</v>
      </c>
      <c r="D68" s="129" t="s">
        <v>17</v>
      </c>
      <c r="E68" s="63">
        <v>500.8</v>
      </c>
      <c r="F68" s="98">
        <v>1137</v>
      </c>
      <c r="G68" s="98">
        <f>641.455+403.836</f>
        <v>1045.2910000000002</v>
      </c>
      <c r="H68" s="45">
        <f t="shared" si="10"/>
        <v>91.934124890061568</v>
      </c>
      <c r="I68" s="95"/>
    </row>
    <row r="69" spans="1:9" s="19" customFormat="1" ht="38.25">
      <c r="A69" s="31"/>
      <c r="B69" s="111" t="s">
        <v>124</v>
      </c>
      <c r="C69" s="73" t="s">
        <v>125</v>
      </c>
      <c r="D69" s="77" t="s">
        <v>17</v>
      </c>
      <c r="E69" s="63">
        <v>608.1</v>
      </c>
      <c r="F69" s="113">
        <f>F70+F71+F72</f>
        <v>458.93</v>
      </c>
      <c r="G69" s="113">
        <f t="shared" ref="G69" si="13">G70+G71+G72</f>
        <v>462.47699999999998</v>
      </c>
      <c r="H69" s="45">
        <f t="shared" si="10"/>
        <v>100.77288475366612</v>
      </c>
      <c r="I69" s="95" t="s">
        <v>126</v>
      </c>
    </row>
    <row r="70" spans="1:9" s="122" customFormat="1" hidden="1">
      <c r="A70" s="114"/>
      <c r="B70" s="130"/>
      <c r="C70" s="116" t="s">
        <v>127</v>
      </c>
      <c r="D70" s="117"/>
      <c r="E70" s="118">
        <v>469.58600000000001</v>
      </c>
      <c r="F70" s="119">
        <v>383</v>
      </c>
      <c r="G70" s="119">
        <v>382.428</v>
      </c>
      <c r="H70" s="84">
        <f t="shared" si="10"/>
        <v>99.850652741514352</v>
      </c>
      <c r="I70" s="123"/>
    </row>
    <row r="71" spans="1:9" s="122" customFormat="1" hidden="1">
      <c r="A71" s="114"/>
      <c r="B71" s="130"/>
      <c r="C71" s="116" t="s">
        <v>128</v>
      </c>
      <c r="D71" s="117"/>
      <c r="E71" s="118">
        <v>45.789000000000001</v>
      </c>
      <c r="F71" s="119">
        <v>16</v>
      </c>
      <c r="G71" s="119">
        <v>20.056000000000001</v>
      </c>
      <c r="H71" s="84">
        <f t="shared" si="10"/>
        <v>125.35000000000001</v>
      </c>
    </row>
    <row r="72" spans="1:9" s="122" customFormat="1" hidden="1">
      <c r="A72" s="114"/>
      <c r="B72" s="130"/>
      <c r="C72" s="116" t="s">
        <v>129</v>
      </c>
      <c r="D72" s="117"/>
      <c r="E72" s="118">
        <v>92.692999999999998</v>
      </c>
      <c r="F72" s="119">
        <v>59.93</v>
      </c>
      <c r="G72" s="119">
        <v>59.993000000000002</v>
      </c>
      <c r="H72" s="84">
        <f t="shared" si="10"/>
        <v>100.1051226430836</v>
      </c>
      <c r="I72" s="123"/>
    </row>
    <row r="73" spans="1:9" s="19" customFormat="1" ht="15.75">
      <c r="A73" s="31"/>
      <c r="B73" s="111" t="s">
        <v>130</v>
      </c>
      <c r="C73" s="55" t="s">
        <v>131</v>
      </c>
      <c r="D73" s="100" t="s">
        <v>17</v>
      </c>
      <c r="E73" s="63">
        <v>2320.77</v>
      </c>
      <c r="F73" s="59">
        <f>F74+F75+F76</f>
        <v>2104</v>
      </c>
      <c r="G73" s="59">
        <f t="shared" ref="G73" si="14">G74+G75+G76</f>
        <v>2134.748</v>
      </c>
      <c r="H73" s="47">
        <f t="shared" si="10"/>
        <v>101.46140684410648</v>
      </c>
      <c r="I73" s="39"/>
    </row>
    <row r="74" spans="1:9" s="122" customFormat="1" hidden="1">
      <c r="A74" s="114"/>
      <c r="B74" s="131"/>
      <c r="C74" s="132" t="s">
        <v>132</v>
      </c>
      <c r="D74" s="133"/>
      <c r="E74" s="134"/>
      <c r="F74" s="135">
        <v>350</v>
      </c>
      <c r="G74" s="135">
        <v>343.76299999999998</v>
      </c>
      <c r="H74" s="37">
        <f t="shared" si="10"/>
        <v>98.217999999999989</v>
      </c>
      <c r="I74" s="123"/>
    </row>
    <row r="75" spans="1:9" s="122" customFormat="1" hidden="1">
      <c r="A75" s="114"/>
      <c r="B75" s="131"/>
      <c r="C75" s="132" t="s">
        <v>133</v>
      </c>
      <c r="D75" s="133"/>
      <c r="E75" s="134"/>
      <c r="F75" s="135">
        <v>1618</v>
      </c>
      <c r="G75" s="135">
        <v>1656.6890000000001</v>
      </c>
      <c r="H75" s="37">
        <f t="shared" si="10"/>
        <v>102.39116192830654</v>
      </c>
      <c r="I75" s="123"/>
    </row>
    <row r="76" spans="1:9" s="122" customFormat="1" hidden="1">
      <c r="A76" s="114"/>
      <c r="B76" s="131"/>
      <c r="C76" s="132" t="s">
        <v>134</v>
      </c>
      <c r="D76" s="133"/>
      <c r="E76" s="134"/>
      <c r="F76" s="135">
        <v>136</v>
      </c>
      <c r="G76" s="135">
        <v>134.29599999999999</v>
      </c>
      <c r="H76" s="37">
        <f t="shared" si="10"/>
        <v>98.747058823529414</v>
      </c>
      <c r="I76" s="123"/>
    </row>
    <row r="77" spans="1:9" s="19" customFormat="1" ht="19.5" customHeight="1">
      <c r="A77" s="31"/>
      <c r="B77" s="111" t="s">
        <v>135</v>
      </c>
      <c r="C77" s="55" t="s">
        <v>136</v>
      </c>
      <c r="D77" s="100" t="s">
        <v>17</v>
      </c>
      <c r="E77" s="86">
        <v>69.900000000000006</v>
      </c>
      <c r="F77" s="52">
        <v>57</v>
      </c>
      <c r="G77" s="52">
        <v>74.09</v>
      </c>
      <c r="H77" s="37">
        <f t="shared" si="10"/>
        <v>129.98245614035088</v>
      </c>
      <c r="I77" s="39"/>
    </row>
    <row r="78" spans="1:9" s="19" customFormat="1" ht="51.75">
      <c r="A78" s="31"/>
      <c r="B78" s="111" t="s">
        <v>137</v>
      </c>
      <c r="C78" s="73" t="s">
        <v>138</v>
      </c>
      <c r="D78" s="77" t="s">
        <v>17</v>
      </c>
      <c r="E78" s="86">
        <v>396</v>
      </c>
      <c r="F78" s="113">
        <f>F79+F80+F81+F82+F83+F84+F85+F86+F87+F88+F89+F90</f>
        <v>1072.3009999999999</v>
      </c>
      <c r="G78" s="113">
        <f>G79+G80+G81+G82+G83+G84+G85+G86+G87+G88+G89+G90</f>
        <v>1106.0050000000001</v>
      </c>
      <c r="H78" s="45">
        <f t="shared" si="10"/>
        <v>103.14314730658651</v>
      </c>
      <c r="I78" s="106" t="s">
        <v>139</v>
      </c>
    </row>
    <row r="79" spans="1:9" s="19" customFormat="1" ht="15.75" hidden="1">
      <c r="A79" s="31"/>
      <c r="B79" s="136"/>
      <c r="C79" s="137" t="s">
        <v>140</v>
      </c>
      <c r="D79" s="133"/>
      <c r="E79" s="138">
        <v>192</v>
      </c>
      <c r="F79" s="52">
        <v>268.82</v>
      </c>
      <c r="G79" s="52">
        <v>157.93799999999999</v>
      </c>
      <c r="H79" s="37">
        <f t="shared" si="10"/>
        <v>58.752324975820244</v>
      </c>
      <c r="I79" s="39"/>
    </row>
    <row r="80" spans="1:9" s="19" customFormat="1" ht="15.75" hidden="1">
      <c r="A80" s="31"/>
      <c r="B80" s="136"/>
      <c r="C80" s="137" t="s">
        <v>141</v>
      </c>
      <c r="D80" s="133"/>
      <c r="E80" s="138">
        <v>12</v>
      </c>
      <c r="F80" s="52"/>
      <c r="G80" s="52">
        <v>7</v>
      </c>
      <c r="H80" s="37"/>
      <c r="I80" s="39"/>
    </row>
    <row r="81" spans="1:9" s="19" customFormat="1" ht="15.75" hidden="1">
      <c r="A81" s="31"/>
      <c r="B81" s="136"/>
      <c r="C81" s="139" t="s">
        <v>142</v>
      </c>
      <c r="D81" s="133"/>
      <c r="E81" s="140">
        <v>12</v>
      </c>
      <c r="F81" s="52"/>
      <c r="G81" s="52"/>
      <c r="H81" s="37"/>
      <c r="I81" s="39"/>
    </row>
    <row r="82" spans="1:9" s="19" customFormat="1" ht="15.75" hidden="1">
      <c r="A82" s="31"/>
      <c r="B82" s="136"/>
      <c r="C82" s="139" t="s">
        <v>143</v>
      </c>
      <c r="D82" s="133"/>
      <c r="E82" s="140">
        <v>10</v>
      </c>
      <c r="F82" s="52">
        <v>2.544</v>
      </c>
      <c r="G82" s="52">
        <v>8.9890000000000008</v>
      </c>
      <c r="H82" s="37">
        <f>G82/F82*100</f>
        <v>353.34119496855345</v>
      </c>
      <c r="I82" s="39"/>
    </row>
    <row r="83" spans="1:9" s="19" customFormat="1" ht="15.75" hidden="1">
      <c r="A83" s="31"/>
      <c r="B83" s="136"/>
      <c r="C83" s="139" t="s">
        <v>144</v>
      </c>
      <c r="D83" s="133"/>
      <c r="E83" s="140">
        <v>60</v>
      </c>
      <c r="F83" s="52">
        <v>50</v>
      </c>
      <c r="G83" s="52">
        <v>50</v>
      </c>
      <c r="H83" s="37">
        <f>G83/F83*100</f>
        <v>100</v>
      </c>
      <c r="I83" s="39"/>
    </row>
    <row r="84" spans="1:9" s="19" customFormat="1" ht="15.75" hidden="1">
      <c r="A84" s="31"/>
      <c r="B84" s="136"/>
      <c r="C84" s="139" t="s">
        <v>145</v>
      </c>
      <c r="D84" s="133"/>
      <c r="E84" s="140">
        <v>60</v>
      </c>
      <c r="F84" s="52">
        <v>434.61599999999999</v>
      </c>
      <c r="G84" s="52">
        <v>434.61599999999999</v>
      </c>
      <c r="H84" s="37">
        <f>G84/F84*100</f>
        <v>100</v>
      </c>
      <c r="I84" s="39"/>
    </row>
    <row r="85" spans="1:9" s="19" customFormat="1" ht="15.75" hidden="1">
      <c r="A85" s="31"/>
      <c r="B85" s="136"/>
      <c r="C85" s="139" t="s">
        <v>146</v>
      </c>
      <c r="D85" s="133"/>
      <c r="E85" s="140">
        <v>15</v>
      </c>
      <c r="F85" s="52">
        <v>14</v>
      </c>
      <c r="G85" s="52">
        <v>13.346</v>
      </c>
      <c r="H85" s="37">
        <f>G85/F85*100</f>
        <v>95.328571428571422</v>
      </c>
      <c r="I85" s="39"/>
    </row>
    <row r="86" spans="1:9" s="19" customFormat="1" ht="15.75" hidden="1">
      <c r="A86" s="31"/>
      <c r="B86" s="136"/>
      <c r="C86" s="141" t="s">
        <v>147</v>
      </c>
      <c r="D86" s="133"/>
      <c r="E86" s="140">
        <v>20</v>
      </c>
      <c r="F86" s="52"/>
      <c r="G86" s="52"/>
      <c r="H86" s="37"/>
      <c r="I86" s="39"/>
    </row>
    <row r="87" spans="1:9" s="19" customFormat="1" ht="15.75" hidden="1">
      <c r="A87" s="31"/>
      <c r="B87" s="142"/>
      <c r="C87" s="143" t="s">
        <v>148</v>
      </c>
      <c r="D87" s="144"/>
      <c r="E87" s="140">
        <v>15</v>
      </c>
      <c r="F87" s="52">
        <v>108.621</v>
      </c>
      <c r="G87" s="52">
        <v>127.34</v>
      </c>
      <c r="H87" s="37">
        <f>G87/F87*100</f>
        <v>117.23331584131982</v>
      </c>
      <c r="I87" s="39"/>
    </row>
    <row r="88" spans="1:9" s="19" customFormat="1" ht="15.75" hidden="1">
      <c r="A88" s="31"/>
      <c r="B88" s="142"/>
      <c r="C88" s="143" t="s">
        <v>149</v>
      </c>
      <c r="D88" s="144"/>
      <c r="E88" s="140"/>
      <c r="F88" s="52">
        <v>93.7</v>
      </c>
      <c r="G88" s="52">
        <v>93.7</v>
      </c>
      <c r="H88" s="37">
        <f>G88/F88*100</f>
        <v>100</v>
      </c>
      <c r="I88" s="39"/>
    </row>
    <row r="89" spans="1:9" s="19" customFormat="1" ht="15.75" hidden="1">
      <c r="A89" s="31"/>
      <c r="B89" s="142"/>
      <c r="C89" s="143" t="s">
        <v>150</v>
      </c>
      <c r="D89" s="144"/>
      <c r="E89" s="140"/>
      <c r="F89" s="52">
        <v>100</v>
      </c>
      <c r="G89" s="52">
        <v>100</v>
      </c>
      <c r="H89" s="37">
        <f>G89/F89*100</f>
        <v>100</v>
      </c>
      <c r="I89" s="39"/>
    </row>
    <row r="90" spans="1:9" s="19" customFormat="1" ht="15.75" hidden="1">
      <c r="A90" s="31"/>
      <c r="B90" s="142"/>
      <c r="C90" s="143" t="s">
        <v>151</v>
      </c>
      <c r="D90" s="144"/>
      <c r="E90" s="140"/>
      <c r="F90" s="52"/>
      <c r="G90" s="52">
        <v>113.07599999999999</v>
      </c>
      <c r="H90" s="37"/>
      <c r="I90" s="39"/>
    </row>
    <row r="91" spans="1:9" s="19" customFormat="1" ht="15.75">
      <c r="A91" s="31"/>
      <c r="B91" s="96" t="s">
        <v>152</v>
      </c>
      <c r="C91" s="97" t="s">
        <v>153</v>
      </c>
      <c r="D91" s="145" t="s">
        <v>15</v>
      </c>
      <c r="E91" s="146">
        <f>E44+E11-0.2</f>
        <v>75965.62000000001</v>
      </c>
      <c r="F91" s="147">
        <f>F44+F11-0.004</f>
        <v>64396.343999999997</v>
      </c>
      <c r="G91" s="147">
        <f>G44+G11-0.004</f>
        <v>68236.543999999994</v>
      </c>
      <c r="H91" s="37"/>
      <c r="I91" s="39"/>
    </row>
    <row r="92" spans="1:9" s="19" customFormat="1" ht="15.75">
      <c r="A92" s="31"/>
      <c r="B92" s="96" t="s">
        <v>154</v>
      </c>
      <c r="C92" s="108" t="s">
        <v>155</v>
      </c>
      <c r="D92" s="145" t="s">
        <v>15</v>
      </c>
      <c r="E92" s="43">
        <v>227.8</v>
      </c>
      <c r="F92" s="52">
        <v>0</v>
      </c>
      <c r="G92" s="52">
        <f>G93-G91</f>
        <v>-4752.7909999999974</v>
      </c>
      <c r="H92" s="37"/>
      <c r="I92" s="39"/>
    </row>
    <row r="93" spans="1:9" s="19" customFormat="1" ht="15.75">
      <c r="A93" s="31"/>
      <c r="B93" s="96" t="s">
        <v>156</v>
      </c>
      <c r="C93" s="108" t="s">
        <v>157</v>
      </c>
      <c r="D93" s="145" t="s">
        <v>15</v>
      </c>
      <c r="E93" s="43">
        <f>E91+E92</f>
        <v>76193.420000000013</v>
      </c>
      <c r="F93" s="44">
        <v>64396.34</v>
      </c>
      <c r="G93" s="147">
        <v>63483.752999999997</v>
      </c>
      <c r="H93" s="37"/>
      <c r="I93" s="39"/>
    </row>
    <row r="94" spans="1:9" s="19" customFormat="1" ht="102.75">
      <c r="A94" s="31"/>
      <c r="B94" s="148" t="s">
        <v>158</v>
      </c>
      <c r="C94" s="108" t="s">
        <v>159</v>
      </c>
      <c r="D94" s="145" t="s">
        <v>160</v>
      </c>
      <c r="E94" s="58">
        <v>62200</v>
      </c>
      <c r="F94" s="45">
        <v>53000</v>
      </c>
      <c r="G94" s="113">
        <v>52354.909</v>
      </c>
      <c r="H94" s="45">
        <f>G94/F94*100</f>
        <v>98.782847169811319</v>
      </c>
      <c r="I94" s="106" t="s">
        <v>161</v>
      </c>
    </row>
    <row r="95" spans="1:9" s="19" customFormat="1" ht="15.75">
      <c r="A95" s="31"/>
      <c r="B95" s="96" t="s">
        <v>162</v>
      </c>
      <c r="C95" s="108" t="s">
        <v>163</v>
      </c>
      <c r="D95" s="145" t="s">
        <v>164</v>
      </c>
      <c r="E95" s="64">
        <f>E93/E94</f>
        <v>1.2249745980707398</v>
      </c>
      <c r="F95" s="64">
        <v>1.22</v>
      </c>
      <c r="G95" s="147">
        <f>G91/G94</f>
        <v>1.3033456709856948</v>
      </c>
      <c r="H95" s="37"/>
      <c r="I95" s="39"/>
    </row>
    <row r="96" spans="1:9" s="19" customFormat="1" ht="15.75">
      <c r="B96" s="149"/>
      <c r="C96" s="149"/>
      <c r="D96" s="149"/>
      <c r="E96" s="149"/>
      <c r="F96" s="21"/>
      <c r="G96" s="22"/>
      <c r="H96" s="23"/>
      <c r="I96" s="24"/>
    </row>
    <row r="98" spans="3:8">
      <c r="C98" s="150" t="s">
        <v>165</v>
      </c>
      <c r="D98" s="150"/>
      <c r="E98" s="150"/>
      <c r="F98" s="150"/>
      <c r="G98" s="150"/>
    </row>
    <row r="100" spans="3:8" s="151" customFormat="1">
      <c r="C100" s="150" t="s">
        <v>166</v>
      </c>
      <c r="D100" s="150"/>
      <c r="E100" s="150"/>
      <c r="F100" s="150"/>
      <c r="G100" s="150"/>
      <c r="H100" s="23"/>
    </row>
  </sheetData>
  <mergeCells count="17">
    <mergeCell ref="C100:G100"/>
    <mergeCell ref="G8:G9"/>
    <mergeCell ref="H8:H9"/>
    <mergeCell ref="I8:I9"/>
    <mergeCell ref="I17:I19"/>
    <mergeCell ref="I51:I53"/>
    <mergeCell ref="C98:G98"/>
    <mergeCell ref="H1:I1"/>
    <mergeCell ref="A3:H3"/>
    <mergeCell ref="A4:I4"/>
    <mergeCell ref="B5:C5"/>
    <mergeCell ref="B6:C6"/>
    <mergeCell ref="B8:B9"/>
    <mergeCell ref="C8:C9"/>
    <mergeCell ref="D8:D9"/>
    <mergeCell ref="E8:E9"/>
    <mergeCell ref="F8:F9"/>
  </mergeCells>
  <pageMargins left="0.11811023622047245" right="0.11811023622047245" top="0.59055118110236227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конечная ИТС антимон</vt:lpstr>
      <vt:lpstr>'конечная ИТС антимон'!Заголовки_для_печати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2018-03-14T05:59:30Z</dcterms:created>
  <dcterms:modified xsi:type="dcterms:W3CDTF">2018-03-14T06:00:13Z</dcterms:modified>
</cp:coreProperties>
</file>