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Dir\Desktop\"/>
    </mc:Choice>
  </mc:AlternateContent>
  <bookViews>
    <workbookView xWindow="0" yWindow="0" windowWidth="20490" windowHeight="7755"/>
  </bookViews>
  <sheets>
    <sheet name="ИП_2018_1-ое полуг_САЙТА " sheetId="1" r:id="rId1"/>
  </sheets>
  <definedNames>
    <definedName name="_xlnm.Print_Area" localSheetId="0">'ИП_2018_1-ое полуг_САЙТА '!$A$1:$F$88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81" i="1"/>
  <c r="F77" i="1"/>
  <c r="F73" i="1"/>
  <c r="F72" i="1"/>
  <c r="F71" i="1"/>
  <c r="F70" i="1"/>
  <c r="F69" i="1"/>
  <c r="F67" i="1"/>
  <c r="F65" i="1"/>
  <c r="F62" i="1"/>
  <c r="F59" i="1"/>
  <c r="F58" i="1"/>
  <c r="F56" i="1"/>
  <c r="F55" i="1"/>
  <c r="F74" i="1" s="1"/>
  <c r="F53" i="1"/>
  <c r="F52" i="1"/>
  <c r="F48" i="1"/>
  <c r="F45" i="1" s="1"/>
  <c r="F49" i="1" s="1"/>
  <c r="F44" i="1"/>
  <c r="F43" i="1"/>
  <c r="F42" i="1"/>
  <c r="F41" i="1" s="1"/>
  <c r="F36" i="1"/>
  <c r="F35" i="1" s="1"/>
  <c r="F33" i="1"/>
  <c r="F30" i="1"/>
  <c r="F29" i="1"/>
  <c r="F27" i="1"/>
  <c r="F25" i="1"/>
  <c r="F24" i="1" s="1"/>
  <c r="F22" i="1"/>
  <c r="F18" i="1" s="1"/>
  <c r="F19" i="1"/>
  <c r="F15" i="1"/>
  <c r="F14" i="1" s="1"/>
  <c r="F13" i="1"/>
  <c r="F12" i="1"/>
  <c r="F11" i="1"/>
  <c r="F8" i="1" s="1"/>
  <c r="F10" i="1"/>
  <c r="F16" i="1" l="1"/>
  <c r="F39" i="1" s="1"/>
  <c r="F75" i="1" s="1"/>
  <c r="F84" i="1" s="1"/>
  <c r="F38" i="1"/>
</calcChain>
</file>

<file path=xl/sharedStrings.xml><?xml version="1.0" encoding="utf-8"?>
<sst xmlns="http://schemas.openxmlformats.org/spreadsheetml/2006/main" count="210" uniqueCount="124">
  <si>
    <t xml:space="preserve"> Филиал «БАК им. Д.Кунаева» РГП на ПХВ «Казводхоз» КВР МСХ РК</t>
  </si>
  <si>
    <t xml:space="preserve">Выполнение инвестиционной программы субъекта естественной монополии  на 1-е полугодие 2018 года                                                                                 на услуги по подаче воды по каналам и по подаче вода по распределительным сетям </t>
  </si>
  <si>
    <t>№ п/п</t>
  </si>
  <si>
    <t>Наименование мероприятий инвестиционной программы</t>
  </si>
  <si>
    <t>Ед. изм.</t>
  </si>
  <si>
    <t>Коли-чество</t>
  </si>
  <si>
    <t>Выполнение, Сумма  инвестиций тыс. тенге (без НДС)</t>
  </si>
  <si>
    <t>2</t>
  </si>
  <si>
    <t>Проект инвестиционной программы Бартогайского отделения</t>
  </si>
  <si>
    <t>Реконструкция канала Малыбай - 2</t>
  </si>
  <si>
    <t>1.1.</t>
  </si>
  <si>
    <t>Мехочистка экскаватором с погрузкой на автомобили</t>
  </si>
  <si>
    <t xml:space="preserve">Очистка канала от насосов вручную с перекидкой на берег с ПК 0 по ПК 54 </t>
  </si>
  <si>
    <t>м3</t>
  </si>
  <si>
    <t>1.2.</t>
  </si>
  <si>
    <t>Транспортировка грунта 2 группы автомобилями до 3 км</t>
  </si>
  <si>
    <t xml:space="preserve">Замена Р образных резиновых уплотнителей лоских скользящих затворов </t>
  </si>
  <si>
    <t>м</t>
  </si>
  <si>
    <t>1.3.</t>
  </si>
  <si>
    <t>Мехочистка в ручную</t>
  </si>
  <si>
    <t xml:space="preserve">Замена резиновых уплотнителей 20 см плоских </t>
  </si>
  <si>
    <t>1.4.</t>
  </si>
  <si>
    <t>Бетонирование ГТС на ПК-23,37,38,48,51,65,84,85,94,95,РП-1-11.</t>
  </si>
  <si>
    <t xml:space="preserve">Замена резиновых уплотнителей 30 см плоских </t>
  </si>
  <si>
    <t>1.5.</t>
  </si>
  <si>
    <t>Покраска металлических частей ГТС на ПК23-95, РП-1-11.</t>
  </si>
  <si>
    <t xml:space="preserve">Валка с корня. Деревья мягких пород, диаметр стволов до 16 см. </t>
  </si>
  <si>
    <t>м2</t>
  </si>
  <si>
    <t xml:space="preserve">МК Ассинский </t>
  </si>
  <si>
    <t>2.1.</t>
  </si>
  <si>
    <t>Механизм подъемный с ручным приводом винтовой, масса комплекта до 0,2 т. Монтаж оборудования</t>
  </si>
  <si>
    <t>комп</t>
  </si>
  <si>
    <t>Итого на 2018 год</t>
  </si>
  <si>
    <t>Проект инвестиционной программы Шелекского отделения</t>
  </si>
  <si>
    <t>Реконструкция ЛБК МК Объединительный</t>
  </si>
  <si>
    <t>Мехочистка в ручную канала от камней</t>
  </si>
  <si>
    <t>Бетонирование дна канала бетоном</t>
  </si>
  <si>
    <t xml:space="preserve">Бетон тяжелый на гравии класса В25. Приготовление  </t>
  </si>
  <si>
    <t xml:space="preserve">м3 </t>
  </si>
  <si>
    <t>Замена винтоподъемников грузоподъемностью до 5 тонн</t>
  </si>
  <si>
    <t>Каналы. Укладка бетона вручную при увлажнении поверхности водой</t>
  </si>
  <si>
    <t>Реконструкция гидравлического моста</t>
  </si>
  <si>
    <t xml:space="preserve">Установка уплотнительной резины 20 мм </t>
  </si>
  <si>
    <t>Замена винтоподъемников грузоподъемностью до 0,2 тонн</t>
  </si>
  <si>
    <t xml:space="preserve">Поверхности внутренние. Окраска известковая по штукатурке </t>
  </si>
  <si>
    <t xml:space="preserve">Реконструкция МК Байсеит </t>
  </si>
  <si>
    <t>2.2.</t>
  </si>
  <si>
    <t xml:space="preserve">Бетон тяжелый на бетона вручную при увлажнении поверхности водой </t>
  </si>
  <si>
    <t>2.3.</t>
  </si>
  <si>
    <t>2.4.</t>
  </si>
  <si>
    <t xml:space="preserve">Окраска известковая по штукатурке </t>
  </si>
  <si>
    <t xml:space="preserve">МК Мулушечный </t>
  </si>
  <si>
    <t>3.1.</t>
  </si>
  <si>
    <t xml:space="preserve">комп </t>
  </si>
  <si>
    <t>3.2.</t>
  </si>
  <si>
    <t>3.3.</t>
  </si>
  <si>
    <t>3.4.</t>
  </si>
  <si>
    <t xml:space="preserve">Установка уплотнительной резины 30 мм </t>
  </si>
  <si>
    <t>3.5.</t>
  </si>
  <si>
    <t xml:space="preserve">МК Байсеит ПК -47 </t>
  </si>
  <si>
    <t>4.1.</t>
  </si>
  <si>
    <t>Установка уплотнительной резины 30 мм</t>
  </si>
  <si>
    <t>4.2.</t>
  </si>
  <si>
    <t>Всего Бартогай-Шелек на 2018 год</t>
  </si>
  <si>
    <t>Проект инвестиционной программы Таусугурского отделения</t>
  </si>
  <si>
    <t xml:space="preserve">Ремонт затворов на ПК 103, ПК 173, ПК 371, ПК 433, ПК 480, ПК 534, ПК 545, ПК 552, ПК 619 </t>
  </si>
  <si>
    <t>Закладные части разного назначения массой до 15 т. Установка бесштрабным способом</t>
  </si>
  <si>
    <t>конст</t>
  </si>
  <si>
    <t>Замена Р образных резиновых уплотнителей плоских скользящих затворов</t>
  </si>
  <si>
    <t>Ремонт на ПК 255+50, ПК569+34, ПК78, ПК131, ПК134</t>
  </si>
  <si>
    <t>Бетон тяжелый на гравии класса В25. Приготовление</t>
  </si>
  <si>
    <t>Арматура из отдельных стержней диаметром до 14 мм. Установка</t>
  </si>
  <si>
    <t>т</t>
  </si>
  <si>
    <t>Проект инвестиционной программы Енбекшиказахского отделения</t>
  </si>
  <si>
    <t xml:space="preserve">Ремонт ПК 941 </t>
  </si>
  <si>
    <t>Итого на 2018год</t>
  </si>
  <si>
    <t>Проект инвестиционной программы Каскеленского отделения</t>
  </si>
  <si>
    <t>Реконструкция Служебного дома ПК 1059</t>
  </si>
  <si>
    <t>Установка. Полотна дверные наружные.</t>
  </si>
  <si>
    <t>полот</t>
  </si>
  <si>
    <t xml:space="preserve">Демонтаж с отбивкой штукатурки в откосах. Коробки оконные в каменных стенах. </t>
  </si>
  <si>
    <t xml:space="preserve">шт </t>
  </si>
  <si>
    <t>Проемы оконные площадью более 2 м2. Утановка блоков из ПВХ профилей поворотных (откидных, поворотно-откидных) двухстворчатых</t>
  </si>
  <si>
    <t xml:space="preserve">м2 </t>
  </si>
  <si>
    <t>Полотна дверные внутренние межкомнатные. Установка.</t>
  </si>
  <si>
    <t xml:space="preserve">Потолки окрашенные ранее краской известковой или клеевой. Окрашивание водоэмульсионными составами с расчисткой старой краски до 10%  </t>
  </si>
  <si>
    <t>1.6.</t>
  </si>
  <si>
    <t>Стены окрашенные ранее краской известковой или клеевой. Окрашивание водоэмульсионными составами с расчисткой старой краски до 10%</t>
  </si>
  <si>
    <t>1.7.</t>
  </si>
  <si>
    <t xml:space="preserve">Полы. Устройство оснований под покрытие из древесностружечных плит (ДСП) на мастике в один слой. Площадь свыше 20 м2. </t>
  </si>
  <si>
    <t>1.8.</t>
  </si>
  <si>
    <t xml:space="preserve">Покрытие из линолеума. Устройство насухо. </t>
  </si>
  <si>
    <t>1.9.</t>
  </si>
  <si>
    <t xml:space="preserve">Плинтуса поливинилхлоридные. Установка. </t>
  </si>
  <si>
    <t>1.10.</t>
  </si>
  <si>
    <t xml:space="preserve">Покрытия из плиток многонцветных или одноцветных на клее из сухих смесей. Устройство. </t>
  </si>
  <si>
    <t>1.11.</t>
  </si>
  <si>
    <t xml:space="preserve">Штукатурка потолков. Сплошное выравнивание черновая </t>
  </si>
  <si>
    <t>1.12.</t>
  </si>
  <si>
    <t xml:space="preserve">Штукатурка стен. Сплошное выравнивание черновая </t>
  </si>
  <si>
    <t>1.13.</t>
  </si>
  <si>
    <t xml:space="preserve">Штукатурка потолков. Сплошное выравнивание финишем. </t>
  </si>
  <si>
    <t>1.14.</t>
  </si>
  <si>
    <t xml:space="preserve">Штукатурка стен. Сплошное выравнивание финишем </t>
  </si>
  <si>
    <t>1.15.</t>
  </si>
  <si>
    <t xml:space="preserve">Стены .Глухие. Обшивка по одинарному металлическому каркасу х ПП-профиля одним слоем гипсокартонных листов </t>
  </si>
  <si>
    <t>1.16.</t>
  </si>
  <si>
    <t>Потолки подвесные на одноуровневом металлическом каркасе с однослойной обшибкой гипсокартонными листами. Устройство на прямых подвесах</t>
  </si>
  <si>
    <t>Замена на ПК 1114, ПК 1124</t>
  </si>
  <si>
    <t>Замена Р образных резиновых уплотнителей плоских скользящих затворов на ПК 1114, ПК1124</t>
  </si>
  <si>
    <t>Всего по БАКу на 2018 год</t>
  </si>
  <si>
    <t>Проект инвестиционной программы производственного участка Талгарский  групповой водопровод</t>
  </si>
  <si>
    <t>Ремонт на ПК 103,35, ПК 108+09</t>
  </si>
  <si>
    <t>Установка полиэтиленновых адаптеров ДУ 400</t>
  </si>
  <si>
    <t>шт</t>
  </si>
  <si>
    <t>Приварка фланцев к  пэ трубопроводам диам. 400 мм</t>
  </si>
  <si>
    <t>Установка полиэтиленновых отводов ДУ 400</t>
  </si>
  <si>
    <t>Ремонт на ПК 78+50</t>
  </si>
  <si>
    <t>Установка полиэтиленновых хомута ДУ 400</t>
  </si>
  <si>
    <t>Итого на 2018 год  (питьевая вода)</t>
  </si>
  <si>
    <t>ВСЕГО на 2018 год: (питьевая вода)</t>
  </si>
  <si>
    <t>ВСЕГО на 2018 год</t>
  </si>
  <si>
    <t>ИТОГО ПО ФИЛИАЛУ НА 2018 год:</t>
  </si>
  <si>
    <t>Начальник отдела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</si>
</sst>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3" borderId="2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" fontId="1" fillId="3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0" fontId="1" fillId="2" borderId="2" xfId="0" applyFont="1" applyFill="1" applyBorder="1"/>
    <xf numFmtId="49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7" fillId="0" borderId="0" xfId="0" applyNumberFormat="1" applyFont="1"/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view="pageBreakPreview" topLeftCell="A31" zoomScale="80" zoomScaleNormal="80" zoomScaleSheetLayoutView="80" workbookViewId="0">
      <selection activeCell="J39" sqref="J39"/>
    </sheetView>
  </sheetViews>
  <sheetFormatPr defaultRowHeight="15" x14ac:dyDescent="0.25"/>
  <cols>
    <col min="1" max="1" width="6.42578125" style="1" customWidth="1"/>
    <col min="2" max="2" width="62.28515625" style="3" hidden="1" customWidth="1"/>
    <col min="3" max="3" width="62.28515625" style="3" customWidth="1"/>
    <col min="4" max="4" width="8.85546875" style="112" bestFit="1" customWidth="1"/>
    <col min="5" max="5" width="11.85546875" style="113" customWidth="1"/>
    <col min="6" max="6" width="18.85546875" style="114" customWidth="1"/>
    <col min="7" max="7" width="21.42578125" style="1" customWidth="1"/>
    <col min="8" max="242" width="9.140625" style="1"/>
    <col min="243" max="243" width="6.28515625" style="1" customWidth="1"/>
    <col min="244" max="244" width="49.85546875" style="1" customWidth="1"/>
    <col min="245" max="246" width="9.140625" style="1"/>
    <col min="247" max="247" width="12.42578125" style="1" customWidth="1"/>
    <col min="248" max="248" width="16.140625" style="1" customWidth="1"/>
    <col min="249" max="249" width="13.140625" style="1" customWidth="1"/>
    <col min="250" max="250" width="9.28515625" style="1" customWidth="1"/>
    <col min="251" max="16384" width="9.140625" style="1"/>
  </cols>
  <sheetData>
    <row r="1" spans="1:9" ht="21.75" customHeight="1" x14ac:dyDescent="0.25">
      <c r="B1" s="2" t="s">
        <v>0</v>
      </c>
      <c r="C1" s="2"/>
      <c r="D1" s="2"/>
      <c r="E1" s="2"/>
      <c r="F1" s="2"/>
    </row>
    <row r="2" spans="1:9" x14ac:dyDescent="0.25">
      <c r="D2" s="4"/>
      <c r="E2" s="4"/>
      <c r="F2" s="4"/>
      <c r="I2" s="5"/>
    </row>
    <row r="3" spans="1:9" ht="46.5" customHeight="1" x14ac:dyDescent="0.25">
      <c r="A3" s="6" t="s">
        <v>1</v>
      </c>
      <c r="B3" s="6"/>
      <c r="C3" s="6"/>
      <c r="D3" s="6"/>
      <c r="E3" s="6"/>
      <c r="F3" s="6"/>
      <c r="I3" s="5"/>
    </row>
    <row r="4" spans="1:9" ht="15" customHeight="1" x14ac:dyDescent="0.25">
      <c r="A4" s="7" t="s">
        <v>2</v>
      </c>
      <c r="B4" s="8" t="s">
        <v>3</v>
      </c>
      <c r="C4" s="8" t="s">
        <v>3</v>
      </c>
      <c r="D4" s="7" t="s">
        <v>4</v>
      </c>
      <c r="E4" s="9" t="s">
        <v>5</v>
      </c>
      <c r="F4" s="9" t="s">
        <v>6</v>
      </c>
    </row>
    <row r="5" spans="1:9" ht="61.5" customHeight="1" x14ac:dyDescent="0.25">
      <c r="A5" s="7"/>
      <c r="B5" s="8"/>
      <c r="C5" s="8"/>
      <c r="D5" s="7"/>
      <c r="E5" s="9"/>
      <c r="F5" s="9"/>
    </row>
    <row r="6" spans="1:9" x14ac:dyDescent="0.25">
      <c r="A6" s="10">
        <v>1</v>
      </c>
      <c r="B6" s="11">
        <v>2</v>
      </c>
      <c r="C6" s="11" t="s">
        <v>7</v>
      </c>
      <c r="D6" s="10">
        <v>3</v>
      </c>
      <c r="E6" s="12">
        <v>4</v>
      </c>
      <c r="F6" s="13">
        <v>5</v>
      </c>
    </row>
    <row r="7" spans="1:9" x14ac:dyDescent="0.25">
      <c r="A7" s="14" t="s">
        <v>8</v>
      </c>
      <c r="B7" s="15"/>
      <c r="C7" s="15"/>
      <c r="D7" s="15"/>
      <c r="E7" s="15"/>
      <c r="F7" s="15"/>
    </row>
    <row r="8" spans="1:9" s="20" customFormat="1" x14ac:dyDescent="0.25">
      <c r="A8" s="16">
        <v>1</v>
      </c>
      <c r="B8" s="17" t="s">
        <v>9</v>
      </c>
      <c r="C8" s="17" t="s">
        <v>9</v>
      </c>
      <c r="D8" s="16"/>
      <c r="E8" s="18"/>
      <c r="F8" s="19">
        <f>SUM(F9:F13)</f>
        <v>565.40099999999995</v>
      </c>
    </row>
    <row r="9" spans="1:9" ht="30" x14ac:dyDescent="0.25">
      <c r="A9" s="21" t="s">
        <v>10</v>
      </c>
      <c r="B9" s="22" t="s">
        <v>11</v>
      </c>
      <c r="C9" s="23" t="s">
        <v>12</v>
      </c>
      <c r="D9" s="24" t="s">
        <v>13</v>
      </c>
      <c r="E9" s="25">
        <v>12</v>
      </c>
      <c r="F9" s="26">
        <v>18.314</v>
      </c>
    </row>
    <row r="10" spans="1:9" ht="30" x14ac:dyDescent="0.25">
      <c r="A10" s="21" t="s">
        <v>14</v>
      </c>
      <c r="B10" s="22" t="s">
        <v>15</v>
      </c>
      <c r="C10" s="23" t="s">
        <v>16</v>
      </c>
      <c r="D10" s="24" t="s">
        <v>17</v>
      </c>
      <c r="E10" s="25">
        <v>24</v>
      </c>
      <c r="F10" s="26">
        <f>29.242+172.8</f>
        <v>202.042</v>
      </c>
    </row>
    <row r="11" spans="1:9" x14ac:dyDescent="0.25">
      <c r="A11" s="21" t="s">
        <v>18</v>
      </c>
      <c r="B11" s="23" t="s">
        <v>19</v>
      </c>
      <c r="C11" s="23" t="s">
        <v>20</v>
      </c>
      <c r="D11" s="24" t="s">
        <v>17</v>
      </c>
      <c r="E11" s="25">
        <v>24</v>
      </c>
      <c r="F11" s="26">
        <f>29.242+83.7</f>
        <v>112.94200000000001</v>
      </c>
    </row>
    <row r="12" spans="1:9" x14ac:dyDescent="0.25">
      <c r="A12" s="21" t="s">
        <v>21</v>
      </c>
      <c r="B12" s="23" t="s">
        <v>22</v>
      </c>
      <c r="C12" s="23" t="s">
        <v>23</v>
      </c>
      <c r="D12" s="24" t="s">
        <v>17</v>
      </c>
      <c r="E12" s="25">
        <v>30</v>
      </c>
      <c r="F12" s="26">
        <f>36.553+149.85+5.2</f>
        <v>191.60299999999998</v>
      </c>
    </row>
    <row r="13" spans="1:9" x14ac:dyDescent="0.25">
      <c r="A13" s="21" t="s">
        <v>24</v>
      </c>
      <c r="B13" s="23" t="s">
        <v>25</v>
      </c>
      <c r="C13" s="23" t="s">
        <v>26</v>
      </c>
      <c r="D13" s="24" t="s">
        <v>27</v>
      </c>
      <c r="E13" s="25">
        <v>630</v>
      </c>
      <c r="F13" s="26">
        <f>40.5</f>
        <v>40.5</v>
      </c>
    </row>
    <row r="14" spans="1:9" x14ac:dyDescent="0.25">
      <c r="A14" s="27">
        <v>2</v>
      </c>
      <c r="B14" s="22"/>
      <c r="C14" s="28" t="s">
        <v>28</v>
      </c>
      <c r="D14" s="24"/>
      <c r="E14" s="29"/>
      <c r="F14" s="30">
        <f>F15</f>
        <v>236.626</v>
      </c>
    </row>
    <row r="15" spans="1:9" ht="30" x14ac:dyDescent="0.25">
      <c r="A15" s="31" t="s">
        <v>29</v>
      </c>
      <c r="B15" s="22"/>
      <c r="C15" s="22" t="s">
        <v>30</v>
      </c>
      <c r="D15" s="24" t="s">
        <v>31</v>
      </c>
      <c r="E15" s="25">
        <v>2</v>
      </c>
      <c r="F15" s="26">
        <f>142.626+47+47</f>
        <v>236.626</v>
      </c>
    </row>
    <row r="16" spans="1:9" x14ac:dyDescent="0.25">
      <c r="A16" s="32"/>
      <c r="B16" s="33" t="s">
        <v>32</v>
      </c>
      <c r="C16" s="33" t="s">
        <v>32</v>
      </c>
      <c r="D16" s="32"/>
      <c r="E16" s="34"/>
      <c r="F16" s="35">
        <f>F8+F14</f>
        <v>802.02699999999993</v>
      </c>
    </row>
    <row r="17" spans="1:6" x14ac:dyDescent="0.25">
      <c r="A17" s="31"/>
      <c r="B17" s="36" t="s">
        <v>33</v>
      </c>
      <c r="C17" s="37"/>
      <c r="D17" s="37"/>
      <c r="E17" s="37"/>
      <c r="F17" s="37"/>
    </row>
    <row r="18" spans="1:6" x14ac:dyDescent="0.25">
      <c r="A18" s="38">
        <v>1</v>
      </c>
      <c r="B18" s="39" t="s">
        <v>34</v>
      </c>
      <c r="C18" s="39" t="s">
        <v>34</v>
      </c>
      <c r="D18" s="40"/>
      <c r="E18" s="41"/>
      <c r="F18" s="42">
        <f>SUM(F19:F23)</f>
        <v>437.01499999999999</v>
      </c>
    </row>
    <row r="19" spans="1:6" ht="30" x14ac:dyDescent="0.25">
      <c r="A19" s="31" t="s">
        <v>10</v>
      </c>
      <c r="B19" s="43" t="s">
        <v>35</v>
      </c>
      <c r="C19" s="43" t="s">
        <v>30</v>
      </c>
      <c r="D19" s="40" t="s">
        <v>31</v>
      </c>
      <c r="E19" s="41">
        <v>2</v>
      </c>
      <c r="F19" s="44">
        <f>142.626+94</f>
        <v>236.626</v>
      </c>
    </row>
    <row r="20" spans="1:6" x14ac:dyDescent="0.25">
      <c r="A20" s="31" t="s">
        <v>14</v>
      </c>
      <c r="B20" s="43" t="s">
        <v>36</v>
      </c>
      <c r="C20" s="43" t="s">
        <v>37</v>
      </c>
      <c r="D20" s="40" t="s">
        <v>38</v>
      </c>
      <c r="E20" s="41">
        <v>2.4300000000000002</v>
      </c>
      <c r="F20" s="44">
        <v>29.045000000000002</v>
      </c>
    </row>
    <row r="21" spans="1:6" ht="30" x14ac:dyDescent="0.25">
      <c r="A21" s="31" t="s">
        <v>18</v>
      </c>
      <c r="B21" s="43" t="s">
        <v>39</v>
      </c>
      <c r="C21" s="43" t="s">
        <v>40</v>
      </c>
      <c r="D21" s="40" t="s">
        <v>13</v>
      </c>
      <c r="E21" s="41">
        <v>2.4300000000000002</v>
      </c>
      <c r="F21" s="44">
        <v>10.198</v>
      </c>
    </row>
    <row r="22" spans="1:6" x14ac:dyDescent="0.25">
      <c r="A22" s="31" t="s">
        <v>21</v>
      </c>
      <c r="B22" s="43" t="s">
        <v>41</v>
      </c>
      <c r="C22" s="43" t="s">
        <v>42</v>
      </c>
      <c r="D22" s="40" t="s">
        <v>17</v>
      </c>
      <c r="E22" s="41">
        <v>21.18</v>
      </c>
      <c r="F22" s="44">
        <f>25.192+124.308</f>
        <v>149.5</v>
      </c>
    </row>
    <row r="23" spans="1:6" x14ac:dyDescent="0.25">
      <c r="A23" s="31" t="s">
        <v>24</v>
      </c>
      <c r="B23" s="43" t="s">
        <v>43</v>
      </c>
      <c r="C23" s="43" t="s">
        <v>44</v>
      </c>
      <c r="D23" s="40" t="s">
        <v>27</v>
      </c>
      <c r="E23" s="41">
        <v>80</v>
      </c>
      <c r="F23" s="44">
        <v>11.646000000000001</v>
      </c>
    </row>
    <row r="24" spans="1:6" x14ac:dyDescent="0.25">
      <c r="A24" s="31">
        <v>2</v>
      </c>
      <c r="B24" s="43"/>
      <c r="C24" s="45" t="s">
        <v>45</v>
      </c>
      <c r="D24" s="40"/>
      <c r="E24" s="41"/>
      <c r="F24" s="42">
        <f>SUM(F25:F28)</f>
        <v>416.51899999999995</v>
      </c>
    </row>
    <row r="25" spans="1:6" ht="30" x14ac:dyDescent="0.25">
      <c r="A25" s="31" t="s">
        <v>29</v>
      </c>
      <c r="B25" s="43"/>
      <c r="C25" s="43" t="s">
        <v>30</v>
      </c>
      <c r="D25" s="40" t="s">
        <v>31</v>
      </c>
      <c r="E25" s="41">
        <v>3</v>
      </c>
      <c r="F25" s="44">
        <f>213.939+141</f>
        <v>354.93899999999996</v>
      </c>
    </row>
    <row r="26" spans="1:6" ht="30" x14ac:dyDescent="0.25">
      <c r="A26" s="31" t="s">
        <v>46</v>
      </c>
      <c r="B26" s="43"/>
      <c r="C26" s="43" t="s">
        <v>47</v>
      </c>
      <c r="D26" s="40" t="s">
        <v>13</v>
      </c>
      <c r="E26" s="41">
        <v>1.21</v>
      </c>
      <c r="F26" s="44">
        <v>5.0780000000000003</v>
      </c>
    </row>
    <row r="27" spans="1:6" x14ac:dyDescent="0.25">
      <c r="A27" s="31" t="s">
        <v>48</v>
      </c>
      <c r="B27" s="43"/>
      <c r="C27" s="43" t="s">
        <v>42</v>
      </c>
      <c r="D27" s="40" t="s">
        <v>17</v>
      </c>
      <c r="E27" s="41">
        <v>14.23</v>
      </c>
      <c r="F27" s="44">
        <f>16.926+9.5+3.8</f>
        <v>30.225999999999999</v>
      </c>
    </row>
    <row r="28" spans="1:6" x14ac:dyDescent="0.25">
      <c r="A28" s="31" t="s">
        <v>49</v>
      </c>
      <c r="B28" s="43"/>
      <c r="C28" s="43" t="s">
        <v>50</v>
      </c>
      <c r="D28" s="40" t="s">
        <v>27</v>
      </c>
      <c r="E28" s="41">
        <v>180.5</v>
      </c>
      <c r="F28" s="44">
        <v>26.276</v>
      </c>
    </row>
    <row r="29" spans="1:6" x14ac:dyDescent="0.25">
      <c r="A29" s="38">
        <v>3</v>
      </c>
      <c r="B29" s="43"/>
      <c r="C29" s="39" t="s">
        <v>51</v>
      </c>
      <c r="D29" s="40"/>
      <c r="E29" s="41"/>
      <c r="F29" s="42">
        <f>SUM(F30:F34)</f>
        <v>557.55399999999997</v>
      </c>
    </row>
    <row r="30" spans="1:6" ht="30" x14ac:dyDescent="0.25">
      <c r="A30" s="46" t="s">
        <v>52</v>
      </c>
      <c r="B30" s="43"/>
      <c r="C30" s="43" t="s">
        <v>30</v>
      </c>
      <c r="D30" s="40" t="s">
        <v>53</v>
      </c>
      <c r="E30" s="41">
        <v>3</v>
      </c>
      <c r="F30" s="44">
        <f>213.939+141</f>
        <v>354.93899999999996</v>
      </c>
    </row>
    <row r="31" spans="1:6" ht="30" x14ac:dyDescent="0.25">
      <c r="A31" s="31" t="s">
        <v>54</v>
      </c>
      <c r="B31" s="43"/>
      <c r="C31" s="43" t="s">
        <v>30</v>
      </c>
      <c r="D31" s="40" t="s">
        <v>13</v>
      </c>
      <c r="E31" s="41">
        <v>2.17</v>
      </c>
      <c r="F31" s="44">
        <v>25.937000000000001</v>
      </c>
    </row>
    <row r="32" spans="1:6" ht="30" x14ac:dyDescent="0.25">
      <c r="A32" s="31" t="s">
        <v>55</v>
      </c>
      <c r="B32" s="43"/>
      <c r="C32" s="43" t="s">
        <v>40</v>
      </c>
      <c r="D32" s="40" t="s">
        <v>13</v>
      </c>
      <c r="E32" s="41">
        <v>2.17</v>
      </c>
      <c r="F32" s="44">
        <v>9.1069999999999993</v>
      </c>
    </row>
    <row r="33" spans="1:6" x14ac:dyDescent="0.25">
      <c r="A33" s="46" t="s">
        <v>56</v>
      </c>
      <c r="B33" s="43"/>
      <c r="C33" s="43" t="s">
        <v>57</v>
      </c>
      <c r="D33" s="40" t="s">
        <v>17</v>
      </c>
      <c r="E33" s="41">
        <v>11.9</v>
      </c>
      <c r="F33" s="44">
        <f>14.154+149.85</f>
        <v>164.00399999999999</v>
      </c>
    </row>
    <row r="34" spans="1:6" x14ac:dyDescent="0.25">
      <c r="A34" s="31" t="s">
        <v>58</v>
      </c>
      <c r="B34" s="43"/>
      <c r="C34" s="43" t="s">
        <v>44</v>
      </c>
      <c r="D34" s="40" t="s">
        <v>27</v>
      </c>
      <c r="E34" s="41">
        <v>24.5</v>
      </c>
      <c r="F34" s="44">
        <v>3.5670000000000002</v>
      </c>
    </row>
    <row r="35" spans="1:6" x14ac:dyDescent="0.25">
      <c r="A35" s="38">
        <v>4</v>
      </c>
      <c r="B35" s="43"/>
      <c r="C35" s="39" t="s">
        <v>59</v>
      </c>
      <c r="D35" s="40"/>
      <c r="E35" s="41"/>
      <c r="F35" s="42">
        <f>F36+F37</f>
        <v>26.789000000000001</v>
      </c>
    </row>
    <row r="36" spans="1:6" x14ac:dyDescent="0.25">
      <c r="A36" s="46" t="s">
        <v>60</v>
      </c>
      <c r="B36" s="43"/>
      <c r="C36" s="43" t="s">
        <v>61</v>
      </c>
      <c r="D36" s="40" t="s">
        <v>17</v>
      </c>
      <c r="E36" s="41">
        <v>18.11</v>
      </c>
      <c r="F36" s="44">
        <f>21.541</f>
        <v>21.541</v>
      </c>
    </row>
    <row r="37" spans="1:6" x14ac:dyDescent="0.25">
      <c r="A37" s="31" t="s">
        <v>62</v>
      </c>
      <c r="B37" s="43"/>
      <c r="C37" s="43" t="s">
        <v>44</v>
      </c>
      <c r="D37" s="40" t="s">
        <v>27</v>
      </c>
      <c r="E37" s="41">
        <v>36.049999999999997</v>
      </c>
      <c r="F37" s="44">
        <v>5.2480000000000002</v>
      </c>
    </row>
    <row r="38" spans="1:6" x14ac:dyDescent="0.25">
      <c r="A38" s="47"/>
      <c r="B38" s="48" t="s">
        <v>32</v>
      </c>
      <c r="C38" s="48" t="s">
        <v>32</v>
      </c>
      <c r="D38" s="49"/>
      <c r="E38" s="50"/>
      <c r="F38" s="51">
        <f>F18+F24+F29+F35</f>
        <v>1437.8769999999997</v>
      </c>
    </row>
    <row r="39" spans="1:6" x14ac:dyDescent="0.25">
      <c r="A39" s="52"/>
      <c r="B39" s="53" t="s">
        <v>63</v>
      </c>
      <c r="C39" s="53" t="s">
        <v>63</v>
      </c>
      <c r="D39" s="50"/>
      <c r="E39" s="50"/>
      <c r="F39" s="51">
        <f>F16+F38</f>
        <v>2239.9039999999995</v>
      </c>
    </row>
    <row r="40" spans="1:6" x14ac:dyDescent="0.25">
      <c r="A40" s="54" t="s">
        <v>64</v>
      </c>
      <c r="B40" s="55"/>
      <c r="C40" s="55"/>
      <c r="D40" s="55"/>
      <c r="E40" s="55"/>
      <c r="F40" s="55"/>
    </row>
    <row r="41" spans="1:6" ht="29.25" x14ac:dyDescent="0.25">
      <c r="A41" s="38">
        <v>1</v>
      </c>
      <c r="B41" s="56"/>
      <c r="C41" s="57" t="s">
        <v>65</v>
      </c>
      <c r="D41" s="10"/>
      <c r="E41" s="58"/>
      <c r="F41" s="19">
        <f>SUM(F42:F44)</f>
        <v>1090.0309999999999</v>
      </c>
    </row>
    <row r="42" spans="1:6" ht="30" x14ac:dyDescent="0.25">
      <c r="A42" s="31" t="s">
        <v>10</v>
      </c>
      <c r="B42" s="56"/>
      <c r="C42" s="59" t="s">
        <v>30</v>
      </c>
      <c r="D42" s="10" t="s">
        <v>31</v>
      </c>
      <c r="E42" s="58">
        <v>3</v>
      </c>
      <c r="F42" s="60">
        <f>216.711+141</f>
        <v>357.71100000000001</v>
      </c>
    </row>
    <row r="43" spans="1:6" ht="30" x14ac:dyDescent="0.25">
      <c r="A43" s="31" t="s">
        <v>14</v>
      </c>
      <c r="B43" s="56"/>
      <c r="C43" s="59" t="s">
        <v>66</v>
      </c>
      <c r="D43" s="10" t="s">
        <v>67</v>
      </c>
      <c r="E43" s="58">
        <v>0.7</v>
      </c>
      <c r="F43" s="60">
        <f>63.324+39.6+99</f>
        <v>201.92400000000001</v>
      </c>
    </row>
    <row r="44" spans="1:6" ht="30" x14ac:dyDescent="0.25">
      <c r="A44" s="31" t="s">
        <v>18</v>
      </c>
      <c r="B44" s="56"/>
      <c r="C44" s="59" t="s">
        <v>68</v>
      </c>
      <c r="D44" s="10" t="s">
        <v>17</v>
      </c>
      <c r="E44" s="58">
        <v>51.2</v>
      </c>
      <c r="F44" s="60">
        <f>61.245+456.831+12.32</f>
        <v>530.39600000000007</v>
      </c>
    </row>
    <row r="45" spans="1:6" x14ac:dyDescent="0.25">
      <c r="A45" s="31">
        <v>2</v>
      </c>
      <c r="B45" s="56"/>
      <c r="C45" s="57" t="s">
        <v>69</v>
      </c>
      <c r="D45" s="10"/>
      <c r="E45" s="58"/>
      <c r="F45" s="19">
        <f>SUM(F46:F48)</f>
        <v>1070.605</v>
      </c>
    </row>
    <row r="46" spans="1:6" x14ac:dyDescent="0.25">
      <c r="A46" s="31" t="s">
        <v>29</v>
      </c>
      <c r="B46" s="56"/>
      <c r="C46" s="59" t="s">
        <v>70</v>
      </c>
      <c r="D46" s="10" t="s">
        <v>13</v>
      </c>
      <c r="E46" s="58">
        <v>36.5</v>
      </c>
      <c r="F46" s="60">
        <v>436.26600000000002</v>
      </c>
    </row>
    <row r="47" spans="1:6" ht="30" x14ac:dyDescent="0.25">
      <c r="A47" s="31" t="s">
        <v>46</v>
      </c>
      <c r="B47" s="56"/>
      <c r="C47" s="59" t="s">
        <v>40</v>
      </c>
      <c r="D47" s="10" t="s">
        <v>13</v>
      </c>
      <c r="E47" s="58">
        <v>36.5</v>
      </c>
      <c r="F47" s="60">
        <v>153.17699999999999</v>
      </c>
    </row>
    <row r="48" spans="1:6" ht="19.5" customHeight="1" x14ac:dyDescent="0.25">
      <c r="A48" s="31" t="s">
        <v>48</v>
      </c>
      <c r="B48" s="56"/>
      <c r="C48" s="59" t="s">
        <v>71</v>
      </c>
      <c r="D48" s="10" t="s">
        <v>72</v>
      </c>
      <c r="E48" s="58">
        <v>2.8</v>
      </c>
      <c r="F48" s="60">
        <f>89.165+391.997</f>
        <v>481.16200000000003</v>
      </c>
    </row>
    <row r="49" spans="1:6" x14ac:dyDescent="0.25">
      <c r="A49" s="49"/>
      <c r="B49" s="61" t="s">
        <v>32</v>
      </c>
      <c r="C49" s="61" t="s">
        <v>32</v>
      </c>
      <c r="D49" s="62"/>
      <c r="E49" s="34"/>
      <c r="F49" s="63">
        <f>F45+F41</f>
        <v>2160.636</v>
      </c>
    </row>
    <row r="50" spans="1:6" x14ac:dyDescent="0.25">
      <c r="A50" s="64" t="s">
        <v>73</v>
      </c>
      <c r="B50" s="65"/>
      <c r="C50" s="65"/>
      <c r="D50" s="65"/>
      <c r="E50" s="65"/>
      <c r="F50" s="65"/>
    </row>
    <row r="51" spans="1:6" x14ac:dyDescent="0.25">
      <c r="A51" s="66">
        <v>1</v>
      </c>
      <c r="B51" s="67"/>
      <c r="C51" s="68" t="s">
        <v>74</v>
      </c>
      <c r="D51" s="69"/>
      <c r="E51" s="70"/>
      <c r="F51" s="71">
        <v>442.31099999999998</v>
      </c>
    </row>
    <row r="52" spans="1:6" ht="34.5" customHeight="1" x14ac:dyDescent="0.25">
      <c r="A52" s="72" t="s">
        <v>10</v>
      </c>
      <c r="B52" s="67"/>
      <c r="C52" s="67" t="s">
        <v>68</v>
      </c>
      <c r="D52" s="69" t="s">
        <v>17</v>
      </c>
      <c r="E52" s="73">
        <v>41.42</v>
      </c>
      <c r="F52" s="74">
        <f>50.468+369.443+22.4</f>
        <v>442.31099999999998</v>
      </c>
    </row>
    <row r="53" spans="1:6" x14ac:dyDescent="0.25">
      <c r="A53" s="49"/>
      <c r="B53" s="61" t="s">
        <v>75</v>
      </c>
      <c r="C53" s="61" t="s">
        <v>75</v>
      </c>
      <c r="D53" s="62"/>
      <c r="E53" s="75"/>
      <c r="F53" s="63">
        <f>F51</f>
        <v>442.31099999999998</v>
      </c>
    </row>
    <row r="54" spans="1:6" x14ac:dyDescent="0.25">
      <c r="A54" s="64" t="s">
        <v>76</v>
      </c>
      <c r="B54" s="65"/>
      <c r="C54" s="65"/>
      <c r="D54" s="65"/>
      <c r="E54" s="65"/>
      <c r="F54" s="65"/>
    </row>
    <row r="55" spans="1:6" x14ac:dyDescent="0.25">
      <c r="A55" s="66">
        <v>1</v>
      </c>
      <c r="B55" s="76"/>
      <c r="C55" s="77" t="s">
        <v>77</v>
      </c>
      <c r="D55" s="72"/>
      <c r="E55" s="78"/>
      <c r="F55" s="79">
        <f>SUM(F56:F71)</f>
        <v>2332.6390000000001</v>
      </c>
    </row>
    <row r="56" spans="1:6" x14ac:dyDescent="0.25">
      <c r="A56" s="72" t="s">
        <v>10</v>
      </c>
      <c r="B56" s="76"/>
      <c r="C56" s="76" t="s">
        <v>78</v>
      </c>
      <c r="D56" s="72" t="s">
        <v>79</v>
      </c>
      <c r="E56" s="80">
        <v>1</v>
      </c>
      <c r="F56" s="81">
        <f>2.05+62.5</f>
        <v>64.55</v>
      </c>
    </row>
    <row r="57" spans="1:6" ht="30" x14ac:dyDescent="0.25">
      <c r="A57" s="72" t="s">
        <v>14</v>
      </c>
      <c r="B57" s="76"/>
      <c r="C57" s="76" t="s">
        <v>80</v>
      </c>
      <c r="D57" s="72" t="s">
        <v>81</v>
      </c>
      <c r="E57" s="80">
        <v>5</v>
      </c>
      <c r="F57" s="81">
        <v>6.0640000000000001</v>
      </c>
    </row>
    <row r="58" spans="1:6" ht="45" x14ac:dyDescent="0.25">
      <c r="A58" s="72" t="s">
        <v>18</v>
      </c>
      <c r="B58" s="76"/>
      <c r="C58" s="76" t="s">
        <v>82</v>
      </c>
      <c r="D58" s="72" t="s">
        <v>83</v>
      </c>
      <c r="E58" s="80">
        <v>12.77</v>
      </c>
      <c r="F58" s="81">
        <f>11.115+244.49</f>
        <v>255.60500000000002</v>
      </c>
    </row>
    <row r="59" spans="1:6" x14ac:dyDescent="0.25">
      <c r="A59" s="72" t="s">
        <v>21</v>
      </c>
      <c r="B59" s="76"/>
      <c r="C59" s="76" t="s">
        <v>84</v>
      </c>
      <c r="D59" s="72" t="s">
        <v>79</v>
      </c>
      <c r="E59" s="80">
        <v>3</v>
      </c>
      <c r="F59" s="81">
        <f>4.912+98.1</f>
        <v>103.012</v>
      </c>
    </row>
    <row r="60" spans="1:6" ht="45" x14ac:dyDescent="0.25">
      <c r="A60" s="72" t="s">
        <v>24</v>
      </c>
      <c r="B60" s="76"/>
      <c r="C60" s="76" t="s">
        <v>85</v>
      </c>
      <c r="D60" s="72" t="s">
        <v>27</v>
      </c>
      <c r="E60" s="80">
        <v>63</v>
      </c>
      <c r="F60" s="81">
        <v>31.041</v>
      </c>
    </row>
    <row r="61" spans="1:6" ht="45" x14ac:dyDescent="0.25">
      <c r="A61" s="72" t="s">
        <v>86</v>
      </c>
      <c r="B61" s="76"/>
      <c r="C61" s="76" t="s">
        <v>87</v>
      </c>
      <c r="D61" s="72" t="s">
        <v>27</v>
      </c>
      <c r="E61" s="80">
        <v>185</v>
      </c>
      <c r="F61" s="81">
        <v>82.700999999999993</v>
      </c>
    </row>
    <row r="62" spans="1:6" ht="45" x14ac:dyDescent="0.25">
      <c r="A62" s="72" t="s">
        <v>88</v>
      </c>
      <c r="B62" s="76"/>
      <c r="C62" s="76" t="s">
        <v>89</v>
      </c>
      <c r="D62" s="72" t="s">
        <v>27</v>
      </c>
      <c r="E62" s="80">
        <v>55.2</v>
      </c>
      <c r="F62" s="81">
        <f>20.495+46.668</f>
        <v>67.162999999999997</v>
      </c>
    </row>
    <row r="63" spans="1:6" x14ac:dyDescent="0.25">
      <c r="A63" s="72" t="s">
        <v>90</v>
      </c>
      <c r="B63" s="76"/>
      <c r="C63" s="76" t="s">
        <v>91</v>
      </c>
      <c r="D63" s="72" t="s">
        <v>27</v>
      </c>
      <c r="E63" s="80">
        <v>51</v>
      </c>
      <c r="F63" s="81">
        <v>146.64599999999999</v>
      </c>
    </row>
    <row r="64" spans="1:6" x14ac:dyDescent="0.25">
      <c r="A64" s="72" t="s">
        <v>92</v>
      </c>
      <c r="B64" s="76"/>
      <c r="C64" s="76" t="s">
        <v>93</v>
      </c>
      <c r="D64" s="72" t="s">
        <v>17</v>
      </c>
      <c r="E64" s="80">
        <v>36.5</v>
      </c>
      <c r="F64" s="81">
        <v>10.483000000000001</v>
      </c>
    </row>
    <row r="65" spans="1:6" ht="30" x14ac:dyDescent="0.25">
      <c r="A65" s="72" t="s">
        <v>94</v>
      </c>
      <c r="B65" s="76"/>
      <c r="C65" s="76" t="s">
        <v>95</v>
      </c>
      <c r="D65" s="72" t="s">
        <v>27</v>
      </c>
      <c r="E65" s="80">
        <v>25</v>
      </c>
      <c r="F65" s="81">
        <f>30.157+0.65</f>
        <v>30.806999999999999</v>
      </c>
    </row>
    <row r="66" spans="1:6" x14ac:dyDescent="0.25">
      <c r="A66" s="72" t="s">
        <v>96</v>
      </c>
      <c r="B66" s="76"/>
      <c r="C66" s="76" t="s">
        <v>97</v>
      </c>
      <c r="D66" s="72" t="s">
        <v>27</v>
      </c>
      <c r="E66" s="80">
        <v>63</v>
      </c>
      <c r="F66" s="81">
        <v>29.602</v>
      </c>
    </row>
    <row r="67" spans="1:6" x14ac:dyDescent="0.25">
      <c r="A67" s="72" t="s">
        <v>98</v>
      </c>
      <c r="B67" s="76"/>
      <c r="C67" s="76" t="s">
        <v>99</v>
      </c>
      <c r="D67" s="72" t="s">
        <v>13</v>
      </c>
      <c r="E67" s="78">
        <v>185</v>
      </c>
      <c r="F67" s="82">
        <f>92.42+23.4</f>
        <v>115.82</v>
      </c>
    </row>
    <row r="68" spans="1:6" x14ac:dyDescent="0.25">
      <c r="A68" s="72" t="s">
        <v>100</v>
      </c>
      <c r="B68" s="76"/>
      <c r="C68" s="76" t="s">
        <v>101</v>
      </c>
      <c r="D68" s="72" t="s">
        <v>27</v>
      </c>
      <c r="E68" s="78">
        <v>63</v>
      </c>
      <c r="F68" s="82">
        <v>29.602</v>
      </c>
    </row>
    <row r="69" spans="1:6" x14ac:dyDescent="0.25">
      <c r="A69" s="72" t="s">
        <v>102</v>
      </c>
      <c r="B69" s="76"/>
      <c r="C69" s="76" t="s">
        <v>103</v>
      </c>
      <c r="D69" s="72" t="s">
        <v>27</v>
      </c>
      <c r="E69" s="78">
        <v>185</v>
      </c>
      <c r="F69" s="82">
        <f>76.366+8.85</f>
        <v>85.215999999999994</v>
      </c>
    </row>
    <row r="70" spans="1:6" ht="30" x14ac:dyDescent="0.25">
      <c r="A70" s="72" t="s">
        <v>104</v>
      </c>
      <c r="B70" s="76"/>
      <c r="C70" s="76" t="s">
        <v>105</v>
      </c>
      <c r="D70" s="72" t="s">
        <v>27</v>
      </c>
      <c r="E70" s="80">
        <v>185</v>
      </c>
      <c r="F70" s="81">
        <f>164.562+63.91</f>
        <v>228.47200000000001</v>
      </c>
    </row>
    <row r="71" spans="1:6" ht="45" x14ac:dyDescent="0.25">
      <c r="A71" s="72" t="s">
        <v>106</v>
      </c>
      <c r="B71" s="76"/>
      <c r="C71" s="76" t="s">
        <v>107</v>
      </c>
      <c r="D71" s="72" t="s">
        <v>27</v>
      </c>
      <c r="E71" s="80">
        <v>63</v>
      </c>
      <c r="F71" s="81">
        <f>70.611+23.352+126.672+13.76+800+10.54+0.92</f>
        <v>1045.855</v>
      </c>
    </row>
    <row r="72" spans="1:6" x14ac:dyDescent="0.25">
      <c r="A72" s="66">
        <v>2</v>
      </c>
      <c r="B72" s="76"/>
      <c r="C72" s="83" t="s">
        <v>108</v>
      </c>
      <c r="D72" s="72"/>
      <c r="E72" s="80"/>
      <c r="F72" s="84">
        <f>F73</f>
        <v>201.24600000000001</v>
      </c>
    </row>
    <row r="73" spans="1:6" ht="30" x14ac:dyDescent="0.25">
      <c r="A73" s="85" t="s">
        <v>29</v>
      </c>
      <c r="B73" s="76"/>
      <c r="C73" s="76" t="s">
        <v>109</v>
      </c>
      <c r="D73" s="72" t="s">
        <v>17</v>
      </c>
      <c r="E73" s="80">
        <v>16.8</v>
      </c>
      <c r="F73" s="81">
        <f>20.47+174.616+6.16</f>
        <v>201.24600000000001</v>
      </c>
    </row>
    <row r="74" spans="1:6" x14ac:dyDescent="0.25">
      <c r="A74" s="49"/>
      <c r="B74" s="61" t="s">
        <v>32</v>
      </c>
      <c r="C74" s="61" t="s">
        <v>32</v>
      </c>
      <c r="D74" s="62"/>
      <c r="E74" s="75"/>
      <c r="F74" s="63">
        <f>F55+F72</f>
        <v>2533.8850000000002</v>
      </c>
    </row>
    <row r="75" spans="1:6" x14ac:dyDescent="0.25">
      <c r="A75" s="86"/>
      <c r="B75" s="53" t="s">
        <v>110</v>
      </c>
      <c r="C75" s="53" t="s">
        <v>110</v>
      </c>
      <c r="D75" s="50"/>
      <c r="E75" s="50"/>
      <c r="F75" s="51">
        <f>F49+F53+F74+F39</f>
        <v>7376.7359999999999</v>
      </c>
    </row>
    <row r="76" spans="1:6" x14ac:dyDescent="0.25">
      <c r="A76" s="87" t="s">
        <v>111</v>
      </c>
      <c r="B76" s="88"/>
      <c r="C76" s="88"/>
      <c r="D76" s="88"/>
      <c r="E76" s="88"/>
      <c r="F76" s="88"/>
    </row>
    <row r="77" spans="1:6" x14ac:dyDescent="0.25">
      <c r="A77" s="66">
        <v>1</v>
      </c>
      <c r="B77" s="89"/>
      <c r="C77" s="68" t="s">
        <v>112</v>
      </c>
      <c r="D77" s="90"/>
      <c r="E77" s="90"/>
      <c r="F77" s="91">
        <f>F78</f>
        <v>303.22399999999999</v>
      </c>
    </row>
    <row r="78" spans="1:6" x14ac:dyDescent="0.25">
      <c r="A78" s="72" t="s">
        <v>10</v>
      </c>
      <c r="B78" s="89"/>
      <c r="C78" s="67" t="s">
        <v>113</v>
      </c>
      <c r="D78" s="92" t="s">
        <v>114</v>
      </c>
      <c r="E78" s="92">
        <v>3</v>
      </c>
      <c r="F78" s="93">
        <v>303.22399999999999</v>
      </c>
    </row>
    <row r="79" spans="1:6" x14ac:dyDescent="0.25">
      <c r="A79" s="72" t="s">
        <v>14</v>
      </c>
      <c r="B79" s="89"/>
      <c r="C79" s="67" t="s">
        <v>115</v>
      </c>
      <c r="D79" s="92" t="s">
        <v>114</v>
      </c>
      <c r="E79" s="92">
        <v>8</v>
      </c>
      <c r="F79" s="94"/>
    </row>
    <row r="80" spans="1:6" x14ac:dyDescent="0.25">
      <c r="A80" s="72" t="s">
        <v>18</v>
      </c>
      <c r="B80" s="89"/>
      <c r="C80" s="67" t="s">
        <v>116</v>
      </c>
      <c r="D80" s="92" t="s">
        <v>114</v>
      </c>
      <c r="E80" s="92">
        <v>1</v>
      </c>
      <c r="F80" s="95"/>
    </row>
    <row r="81" spans="1:9" x14ac:dyDescent="0.25">
      <c r="A81" s="72">
        <v>2</v>
      </c>
      <c r="B81" s="89"/>
      <c r="C81" s="68" t="s">
        <v>117</v>
      </c>
      <c r="D81" s="90"/>
      <c r="E81" s="90"/>
      <c r="F81" s="91">
        <f>F82</f>
        <v>67.287000000000006</v>
      </c>
    </row>
    <row r="82" spans="1:9" x14ac:dyDescent="0.25">
      <c r="A82" s="72" t="s">
        <v>29</v>
      </c>
      <c r="B82" s="89"/>
      <c r="C82" s="67" t="s">
        <v>118</v>
      </c>
      <c r="D82" s="92" t="s">
        <v>114</v>
      </c>
      <c r="E82" s="92">
        <v>1</v>
      </c>
      <c r="F82" s="96">
        <v>67.287000000000006</v>
      </c>
    </row>
    <row r="83" spans="1:9" x14ac:dyDescent="0.25">
      <c r="A83" s="49">
        <v>6</v>
      </c>
      <c r="B83" s="33" t="s">
        <v>32</v>
      </c>
      <c r="C83" s="33" t="s">
        <v>119</v>
      </c>
      <c r="D83" s="62"/>
      <c r="E83" s="97"/>
      <c r="F83" s="63">
        <f>F77+F81</f>
        <v>370.51099999999997</v>
      </c>
    </row>
    <row r="84" spans="1:9" x14ac:dyDescent="0.25">
      <c r="A84" s="49">
        <v>7</v>
      </c>
      <c r="B84" s="98" t="s">
        <v>120</v>
      </c>
      <c r="C84" s="98" t="s">
        <v>121</v>
      </c>
      <c r="D84" s="62"/>
      <c r="E84" s="99"/>
      <c r="F84" s="35">
        <f>F83+F75</f>
        <v>7747.2469999999994</v>
      </c>
    </row>
    <row r="86" spans="1:9" x14ac:dyDescent="0.25">
      <c r="B86" s="100" t="s">
        <v>122</v>
      </c>
      <c r="C86" s="100"/>
      <c r="D86" s="101"/>
      <c r="E86" s="4"/>
      <c r="F86" s="4"/>
    </row>
    <row r="88" spans="1:9" ht="15.75" x14ac:dyDescent="0.25">
      <c r="B88" s="102" t="s">
        <v>123</v>
      </c>
      <c r="C88" s="102"/>
      <c r="D88" s="103"/>
      <c r="E88" s="103"/>
      <c r="F88" s="103"/>
    </row>
    <row r="89" spans="1:9" ht="15.75" x14ac:dyDescent="0.25">
      <c r="B89" s="102"/>
      <c r="C89" s="102"/>
      <c r="D89" s="104"/>
      <c r="E89" s="105"/>
      <c r="F89" s="106"/>
    </row>
    <row r="90" spans="1:9" s="107" customFormat="1" ht="15.75" x14ac:dyDescent="0.25">
      <c r="A90" s="1"/>
      <c r="B90" s="102"/>
      <c r="C90" s="102"/>
      <c r="D90" s="104"/>
      <c r="E90" s="105"/>
      <c r="F90" s="106"/>
      <c r="G90" s="1"/>
      <c r="H90" s="1"/>
      <c r="I90" s="1"/>
    </row>
    <row r="91" spans="1:9" s="107" customFormat="1" ht="15.75" x14ac:dyDescent="0.25">
      <c r="A91" s="1"/>
      <c r="B91" s="108"/>
      <c r="C91" s="108"/>
      <c r="D91" s="109"/>
      <c r="E91" s="110"/>
      <c r="F91" s="111"/>
      <c r="G91" s="1"/>
      <c r="H91" s="1"/>
      <c r="I91" s="1"/>
    </row>
    <row r="92" spans="1:9" s="107" customFormat="1" ht="15.75" x14ac:dyDescent="0.25">
      <c r="A92" s="1"/>
      <c r="B92" s="108"/>
      <c r="C92" s="108"/>
      <c r="D92" s="109"/>
      <c r="E92" s="110"/>
      <c r="F92" s="111"/>
      <c r="G92" s="1"/>
      <c r="H92" s="1"/>
      <c r="I92" s="1"/>
    </row>
    <row r="93" spans="1:9" s="107" customFormat="1" ht="15.75" x14ac:dyDescent="0.25">
      <c r="A93" s="1"/>
      <c r="B93" s="108"/>
      <c r="C93" s="108"/>
      <c r="D93" s="109"/>
      <c r="E93" s="110"/>
      <c r="F93" s="111"/>
      <c r="G93" s="1"/>
      <c r="H93" s="1"/>
      <c r="I93" s="1"/>
    </row>
    <row r="94" spans="1:9" s="107" customFormat="1" ht="15.75" x14ac:dyDescent="0.25">
      <c r="A94" s="1"/>
      <c r="B94" s="108"/>
      <c r="C94" s="108"/>
      <c r="D94" s="109"/>
      <c r="E94" s="110"/>
      <c r="F94" s="111"/>
      <c r="G94" s="1"/>
      <c r="H94" s="1"/>
      <c r="I94" s="1"/>
    </row>
    <row r="95" spans="1:9" s="107" customFormat="1" ht="15.75" x14ac:dyDescent="0.25">
      <c r="A95" s="1"/>
      <c r="B95" s="108"/>
      <c r="C95" s="108"/>
      <c r="D95" s="109"/>
      <c r="E95" s="110"/>
      <c r="F95" s="111"/>
      <c r="G95" s="1"/>
      <c r="H95" s="1"/>
      <c r="I95" s="1"/>
    </row>
    <row r="96" spans="1:9" s="107" customFormat="1" ht="15.75" x14ac:dyDescent="0.25">
      <c r="A96" s="1"/>
      <c r="B96" s="108"/>
      <c r="C96" s="108"/>
      <c r="D96" s="109"/>
      <c r="E96" s="110"/>
      <c r="F96" s="111"/>
      <c r="G96" s="1"/>
      <c r="H96" s="1"/>
      <c r="I96" s="1"/>
    </row>
    <row r="97" spans="1:9" s="107" customFormat="1" ht="15.75" x14ac:dyDescent="0.25">
      <c r="A97" s="1"/>
      <c r="B97" s="108"/>
      <c r="C97" s="108"/>
      <c r="D97" s="109"/>
      <c r="E97" s="110"/>
      <c r="F97" s="111"/>
      <c r="G97" s="1"/>
      <c r="H97" s="1"/>
      <c r="I97" s="1"/>
    </row>
    <row r="98" spans="1:9" s="107" customFormat="1" ht="15.75" x14ac:dyDescent="0.25">
      <c r="A98" s="1"/>
      <c r="B98" s="108"/>
      <c r="C98" s="108"/>
      <c r="D98" s="109"/>
      <c r="E98" s="110"/>
      <c r="F98" s="111"/>
      <c r="G98" s="1"/>
      <c r="H98" s="1"/>
      <c r="I98" s="1"/>
    </row>
    <row r="99" spans="1:9" s="107" customFormat="1" ht="15.75" x14ac:dyDescent="0.25">
      <c r="A99" s="1"/>
      <c r="B99" s="108"/>
      <c r="C99" s="108"/>
      <c r="D99" s="109"/>
      <c r="E99" s="110"/>
      <c r="F99" s="111"/>
      <c r="G99" s="1"/>
      <c r="H99" s="1"/>
      <c r="I99" s="1"/>
    </row>
    <row r="100" spans="1:9" s="107" customFormat="1" ht="15.75" x14ac:dyDescent="0.25">
      <c r="A100" s="1"/>
      <c r="B100" s="108"/>
      <c r="C100" s="108"/>
      <c r="D100" s="109"/>
      <c r="E100" s="110"/>
      <c r="F100" s="111"/>
      <c r="G100" s="1"/>
      <c r="H100" s="1"/>
      <c r="I100" s="1"/>
    </row>
    <row r="101" spans="1:9" s="107" customFormat="1" ht="15.75" x14ac:dyDescent="0.25">
      <c r="A101" s="1"/>
      <c r="B101" s="108"/>
      <c r="C101" s="108"/>
      <c r="D101" s="109"/>
      <c r="E101" s="110"/>
      <c r="F101" s="111"/>
      <c r="G101" s="1"/>
      <c r="H101" s="1"/>
      <c r="I101" s="1"/>
    </row>
    <row r="102" spans="1:9" s="107" customFormat="1" ht="15.75" x14ac:dyDescent="0.25">
      <c r="A102" s="1"/>
      <c r="B102" s="108"/>
      <c r="C102" s="108"/>
      <c r="D102" s="109"/>
      <c r="E102" s="110"/>
      <c r="F102" s="111"/>
      <c r="G102" s="1"/>
      <c r="H102" s="1"/>
      <c r="I102" s="1"/>
    </row>
    <row r="103" spans="1:9" s="107" customFormat="1" ht="15.75" x14ac:dyDescent="0.25">
      <c r="A103" s="1"/>
      <c r="B103" s="108"/>
      <c r="C103" s="108"/>
      <c r="D103" s="109"/>
      <c r="E103" s="110"/>
      <c r="F103" s="111"/>
      <c r="G103" s="1"/>
      <c r="H103" s="1"/>
      <c r="I103" s="1"/>
    </row>
    <row r="104" spans="1:9" s="107" customFormat="1" ht="15.75" x14ac:dyDescent="0.25">
      <c r="A104" s="1"/>
      <c r="B104" s="108"/>
      <c r="C104" s="108"/>
      <c r="D104" s="109"/>
      <c r="E104" s="110"/>
      <c r="F104" s="111"/>
      <c r="G104" s="1"/>
      <c r="H104" s="1"/>
      <c r="I104" s="1"/>
    </row>
    <row r="105" spans="1:9" s="107" customFormat="1" ht="15.75" x14ac:dyDescent="0.25">
      <c r="A105" s="1"/>
      <c r="B105" s="108"/>
      <c r="C105" s="108"/>
      <c r="D105" s="109"/>
      <c r="E105" s="110"/>
      <c r="F105" s="111"/>
      <c r="G105" s="1"/>
      <c r="H105" s="1"/>
      <c r="I105" s="1"/>
    </row>
    <row r="106" spans="1:9" s="107" customFormat="1" ht="15.75" x14ac:dyDescent="0.25">
      <c r="A106" s="1"/>
      <c r="B106" s="108"/>
      <c r="C106" s="108"/>
      <c r="D106" s="109"/>
      <c r="E106" s="110"/>
      <c r="F106" s="111"/>
      <c r="G106" s="1"/>
      <c r="H106" s="1"/>
      <c r="I106" s="1"/>
    </row>
    <row r="107" spans="1:9" s="107" customFormat="1" ht="15.75" x14ac:dyDescent="0.25">
      <c r="A107" s="1"/>
      <c r="B107" s="108"/>
      <c r="C107" s="108"/>
      <c r="D107" s="109"/>
      <c r="E107" s="110"/>
      <c r="F107" s="111"/>
      <c r="G107" s="1"/>
      <c r="H107" s="1"/>
      <c r="I107" s="1"/>
    </row>
    <row r="108" spans="1:9" s="107" customFormat="1" ht="15.75" x14ac:dyDescent="0.25">
      <c r="A108" s="1"/>
      <c r="B108" s="108"/>
      <c r="C108" s="108"/>
      <c r="D108" s="109"/>
      <c r="E108" s="110"/>
      <c r="F108" s="111"/>
      <c r="G108" s="1"/>
      <c r="H108" s="1"/>
      <c r="I108" s="1"/>
    </row>
    <row r="109" spans="1:9" s="107" customFormat="1" ht="15.75" x14ac:dyDescent="0.25">
      <c r="A109" s="1"/>
      <c r="B109" s="108"/>
      <c r="C109" s="108"/>
      <c r="D109" s="109"/>
      <c r="E109" s="110"/>
      <c r="F109" s="111"/>
      <c r="G109" s="1"/>
      <c r="H109" s="1"/>
      <c r="I109" s="1"/>
    </row>
    <row r="110" spans="1:9" s="107" customFormat="1" ht="15.75" x14ac:dyDescent="0.25">
      <c r="A110" s="1"/>
      <c r="B110" s="108"/>
      <c r="C110" s="108"/>
      <c r="D110" s="109"/>
      <c r="E110" s="110"/>
      <c r="F110" s="111"/>
      <c r="G110" s="1"/>
      <c r="H110" s="1"/>
      <c r="I110" s="1"/>
    </row>
    <row r="111" spans="1:9" s="107" customFormat="1" ht="15.75" x14ac:dyDescent="0.25">
      <c r="A111" s="1"/>
      <c r="B111" s="108"/>
      <c r="C111" s="108"/>
      <c r="D111" s="109"/>
      <c r="E111" s="110"/>
      <c r="F111" s="111"/>
      <c r="G111" s="1"/>
      <c r="H111" s="1"/>
      <c r="I111" s="1"/>
    </row>
    <row r="112" spans="1:9" s="107" customFormat="1" ht="15.75" x14ac:dyDescent="0.25">
      <c r="A112" s="1"/>
      <c r="B112" s="108"/>
      <c r="C112" s="108"/>
      <c r="D112" s="109"/>
      <c r="E112" s="110"/>
      <c r="F112" s="111"/>
      <c r="G112" s="1"/>
      <c r="H112" s="1"/>
      <c r="I112" s="1"/>
    </row>
    <row r="113" spans="1:9" s="107" customFormat="1" ht="15.75" x14ac:dyDescent="0.25">
      <c r="A113" s="1"/>
      <c r="B113" s="108"/>
      <c r="C113" s="108"/>
      <c r="D113" s="109"/>
      <c r="E113" s="110"/>
      <c r="F113" s="111"/>
      <c r="G113" s="1"/>
      <c r="H113" s="1"/>
      <c r="I113" s="1"/>
    </row>
    <row r="114" spans="1:9" s="107" customFormat="1" ht="15.75" x14ac:dyDescent="0.25">
      <c r="A114" s="1"/>
      <c r="B114" s="108"/>
      <c r="C114" s="108"/>
      <c r="D114" s="109"/>
      <c r="E114" s="110"/>
      <c r="F114" s="111"/>
      <c r="G114" s="1"/>
      <c r="H114" s="1"/>
      <c r="I114" s="1"/>
    </row>
  </sheetData>
  <mergeCells count="18">
    <mergeCell ref="F78:F80"/>
    <mergeCell ref="D86:F86"/>
    <mergeCell ref="D88:F88"/>
    <mergeCell ref="A7:F7"/>
    <mergeCell ref="B17:F17"/>
    <mergeCell ref="A40:F40"/>
    <mergeCell ref="A50:F50"/>
    <mergeCell ref="A54:F54"/>
    <mergeCell ref="A76:F76"/>
    <mergeCell ref="B1:F1"/>
    <mergeCell ref="D2:F2"/>
    <mergeCell ref="A3:F3"/>
    <mergeCell ref="A4:A5"/>
    <mergeCell ref="B4:B5"/>
    <mergeCell ref="C4:C5"/>
    <mergeCell ref="D4:D5"/>
    <mergeCell ref="E4:E5"/>
    <mergeCell ref="F4:F5"/>
  </mergeCells>
  <pageMargins left="0.78740157480314965" right="0.39370078740157483" top="0.78740157480314965" bottom="0.3937007874015748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ИП_2018_1-ое полуг_САЙТА </vt:lpstr>
      <vt:lpstr>'ИП_2018_1-ое полуг_САЙТА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WorkDir</dc:creator>
  <cp:lastModifiedBy>WorkDir</cp:lastModifiedBy>
  <dcterms:created xsi:type="dcterms:W3CDTF">2018-06-14T09:58:10Z</dcterms:created>
  <dcterms:modified xsi:type="dcterms:W3CDTF">2018-06-14T09:59:40Z</dcterms:modified>
</cp:coreProperties>
</file>