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070" yWindow="45" windowWidth="7155" windowHeight="8010" firstSheet="1" activeTab="1"/>
  </bookViews>
  <sheets>
    <sheet name="предельный тариф_2015-2021 гг." sheetId="3" r:id="rId1"/>
    <sheet name="ИТС БАК 2016год" sheetId="6" r:id="rId2"/>
  </sheets>
  <definedNames>
    <definedName name="_xlnm.Print_Area" localSheetId="1">'ИТС БАК 2016год'!$A$1:$Y$146</definedName>
  </definedNames>
  <calcPr calcId="124519"/>
</workbook>
</file>

<file path=xl/calcChain.xml><?xml version="1.0" encoding="utf-8"?>
<calcChain xmlns="http://schemas.openxmlformats.org/spreadsheetml/2006/main">
  <c r="V12" i="6"/>
  <c r="U8" l="1"/>
  <c r="W8"/>
  <c r="V145" l="1"/>
  <c r="V144"/>
  <c r="U143"/>
  <c r="V143" s="1"/>
  <c r="U142"/>
  <c r="V142" s="1"/>
  <c r="U141"/>
  <c r="V141" s="1"/>
  <c r="W141" s="1"/>
  <c r="V140"/>
  <c r="W140" s="1"/>
  <c r="U139"/>
  <c r="V139" s="1"/>
  <c r="W139" s="1"/>
  <c r="U138"/>
  <c r="V138" s="1"/>
  <c r="W138" s="1"/>
  <c r="M137"/>
  <c r="L137"/>
  <c r="K137"/>
  <c r="J137"/>
  <c r="I137"/>
  <c r="H137"/>
  <c r="F137"/>
  <c r="E137"/>
  <c r="V136"/>
  <c r="W136" s="1"/>
  <c r="V135"/>
  <c r="W135" s="1"/>
  <c r="V134"/>
  <c r="W134" s="1"/>
  <c r="V133"/>
  <c r="W133" s="1"/>
  <c r="U132"/>
  <c r="V132" s="1"/>
  <c r="W132" s="1"/>
  <c r="U131"/>
  <c r="V131" s="1"/>
  <c r="W131" s="1"/>
  <c r="U130"/>
  <c r="V130" s="1"/>
  <c r="W130" s="1"/>
  <c r="U129"/>
  <c r="V129" s="1"/>
  <c r="W129" s="1"/>
  <c r="U128"/>
  <c r="V128" s="1"/>
  <c r="W128" s="1"/>
  <c r="U127"/>
  <c r="V127" s="1"/>
  <c r="W127" s="1"/>
  <c r="U126"/>
  <c r="V126" s="1"/>
  <c r="W126" s="1"/>
  <c r="N126"/>
  <c r="U125"/>
  <c r="V125" s="1"/>
  <c r="W125" s="1"/>
  <c r="N125"/>
  <c r="U124"/>
  <c r="V124" s="1"/>
  <c r="W124" s="1"/>
  <c r="N124"/>
  <c r="U123"/>
  <c r="V123" s="1"/>
  <c r="W123" s="1"/>
  <c r="N123"/>
  <c r="U122"/>
  <c r="V122" s="1"/>
  <c r="W122" s="1"/>
  <c r="N122"/>
  <c r="E121"/>
  <c r="U120"/>
  <c r="V120" s="1"/>
  <c r="F120"/>
  <c r="N120" s="1"/>
  <c r="O120" s="1"/>
  <c r="W120" s="1"/>
  <c r="Y120" s="1"/>
  <c r="V119"/>
  <c r="N119"/>
  <c r="O119" s="1"/>
  <c r="W119" s="1"/>
  <c r="Y119" s="1"/>
  <c r="V118"/>
  <c r="W118" s="1"/>
  <c r="Y118" s="1"/>
  <c r="V117"/>
  <c r="W117" s="1"/>
  <c r="Y117" s="1"/>
  <c r="W115"/>
  <c r="Y115" s="1"/>
  <c r="U115"/>
  <c r="U114"/>
  <c r="V114" s="1"/>
  <c r="N114"/>
  <c r="O114" s="1"/>
  <c r="W114" s="1"/>
  <c r="U112"/>
  <c r="V112" s="1"/>
  <c r="W112" s="1"/>
  <c r="Y112" s="1"/>
  <c r="U111"/>
  <c r="V111" s="1"/>
  <c r="N111"/>
  <c r="O111" s="1"/>
  <c r="U110"/>
  <c r="V110" s="1"/>
  <c r="N110"/>
  <c r="O110" s="1"/>
  <c r="U109"/>
  <c r="V109" s="1"/>
  <c r="N109"/>
  <c r="O109" s="1"/>
  <c r="U108"/>
  <c r="V108" s="1"/>
  <c r="N108"/>
  <c r="O108" s="1"/>
  <c r="U107"/>
  <c r="V107" s="1"/>
  <c r="N107"/>
  <c r="O107" s="1"/>
  <c r="U106"/>
  <c r="V106" s="1"/>
  <c r="N106"/>
  <c r="O106" s="1"/>
  <c r="U105"/>
  <c r="V105" s="1"/>
  <c r="N105"/>
  <c r="O105" s="1"/>
  <c r="U104"/>
  <c r="V104" s="1"/>
  <c r="N104"/>
  <c r="O104" s="1"/>
  <c r="X103"/>
  <c r="U103"/>
  <c r="V103" s="1"/>
  <c r="M103"/>
  <c r="L103"/>
  <c r="K103"/>
  <c r="K95" s="1"/>
  <c r="K61" s="1"/>
  <c r="K60" s="1"/>
  <c r="J103"/>
  <c r="I103"/>
  <c r="H103"/>
  <c r="N103" s="1"/>
  <c r="O103" s="1"/>
  <c r="W103" s="1"/>
  <c r="U102"/>
  <c r="V102" s="1"/>
  <c r="N102"/>
  <c r="O102" s="1"/>
  <c r="U101"/>
  <c r="V101" s="1"/>
  <c r="N101"/>
  <c r="O101" s="1"/>
  <c r="W101" s="1"/>
  <c r="Y101" s="1"/>
  <c r="U100"/>
  <c r="V100" s="1"/>
  <c r="N100"/>
  <c r="O100" s="1"/>
  <c r="U99"/>
  <c r="V99" s="1"/>
  <c r="N99"/>
  <c r="O99" s="1"/>
  <c r="W99" s="1"/>
  <c r="Y99" s="1"/>
  <c r="U98"/>
  <c r="V98" s="1"/>
  <c r="N98"/>
  <c r="O98" s="1"/>
  <c r="U97"/>
  <c r="V97" s="1"/>
  <c r="N97"/>
  <c r="O97" s="1"/>
  <c r="W97" s="1"/>
  <c r="Y97" s="1"/>
  <c r="U96"/>
  <c r="V96" s="1"/>
  <c r="N96"/>
  <c r="O96" s="1"/>
  <c r="U95"/>
  <c r="V95" s="1"/>
  <c r="M95"/>
  <c r="L95"/>
  <c r="J95"/>
  <c r="I95"/>
  <c r="H95"/>
  <c r="F95"/>
  <c r="E95"/>
  <c r="U94"/>
  <c r="V94" s="1"/>
  <c r="N94"/>
  <c r="O94" s="1"/>
  <c r="W94" s="1"/>
  <c r="Y94" s="1"/>
  <c r="U93"/>
  <c r="V93" s="1"/>
  <c r="N93"/>
  <c r="O93" s="1"/>
  <c r="U92"/>
  <c r="V92" s="1"/>
  <c r="N92"/>
  <c r="O92" s="1"/>
  <c r="W92" s="1"/>
  <c r="Y92" s="1"/>
  <c r="U91"/>
  <c r="V91" s="1"/>
  <c r="N91"/>
  <c r="O91" s="1"/>
  <c r="U90"/>
  <c r="V90" s="1"/>
  <c r="N90"/>
  <c r="O90" s="1"/>
  <c r="W90" s="1"/>
  <c r="Y90" s="1"/>
  <c r="U89"/>
  <c r="V89" s="1"/>
  <c r="N89"/>
  <c r="O89" s="1"/>
  <c r="U88"/>
  <c r="V88" s="1"/>
  <c r="N88"/>
  <c r="O88" s="1"/>
  <c r="W88" s="1"/>
  <c r="Y88" s="1"/>
  <c r="U87"/>
  <c r="V87" s="1"/>
  <c r="N87"/>
  <c r="O87" s="1"/>
  <c r="U86"/>
  <c r="V86" s="1"/>
  <c r="N86"/>
  <c r="O86" s="1"/>
  <c r="W86" s="1"/>
  <c r="Y86" s="1"/>
  <c r="U85"/>
  <c r="V85" s="1"/>
  <c r="N85"/>
  <c r="O85" s="1"/>
  <c r="U84"/>
  <c r="V84" s="1"/>
  <c r="N84"/>
  <c r="O84" s="1"/>
  <c r="W84" s="1"/>
  <c r="Y84" s="1"/>
  <c r="U83"/>
  <c r="V83" s="1"/>
  <c r="N83"/>
  <c r="O83" s="1"/>
  <c r="U82"/>
  <c r="V82" s="1"/>
  <c r="N82"/>
  <c r="O82" s="1"/>
  <c r="W82" s="1"/>
  <c r="Y82" s="1"/>
  <c r="U81"/>
  <c r="V81" s="1"/>
  <c r="N81"/>
  <c r="O81" s="1"/>
  <c r="U80"/>
  <c r="V80" s="1"/>
  <c r="N80"/>
  <c r="O80" s="1"/>
  <c r="W80" s="1"/>
  <c r="Y80" s="1"/>
  <c r="U79"/>
  <c r="V79" s="1"/>
  <c r="N79"/>
  <c r="O79" s="1"/>
  <c r="U78"/>
  <c r="V78" s="1"/>
  <c r="N78"/>
  <c r="O78" s="1"/>
  <c r="W78" s="1"/>
  <c r="Y78" s="1"/>
  <c r="U77"/>
  <c r="V77" s="1"/>
  <c r="N77"/>
  <c r="O77" s="1"/>
  <c r="X76"/>
  <c r="U76"/>
  <c r="V76" s="1"/>
  <c r="M76"/>
  <c r="L76"/>
  <c r="K76"/>
  <c r="J76"/>
  <c r="J61" s="1"/>
  <c r="J60" s="1"/>
  <c r="I76"/>
  <c r="H76"/>
  <c r="F76"/>
  <c r="U75"/>
  <c r="V75" s="1"/>
  <c r="N75"/>
  <c r="O75" s="1"/>
  <c r="U74"/>
  <c r="V74" s="1"/>
  <c r="N74"/>
  <c r="O74" s="1"/>
  <c r="U73"/>
  <c r="V73" s="1"/>
  <c r="N73"/>
  <c r="O73" s="1"/>
  <c r="U72"/>
  <c r="V72" s="1"/>
  <c r="N72"/>
  <c r="O72" s="1"/>
  <c r="U71"/>
  <c r="V71" s="1"/>
  <c r="N71"/>
  <c r="O71" s="1"/>
  <c r="U70"/>
  <c r="V70" s="1"/>
  <c r="N70"/>
  <c r="O70" s="1"/>
  <c r="U69"/>
  <c r="V69" s="1"/>
  <c r="N69"/>
  <c r="O69" s="1"/>
  <c r="U68"/>
  <c r="V68" s="1"/>
  <c r="N68"/>
  <c r="O68" s="1"/>
  <c r="W68" s="1"/>
  <c r="Y68" s="1"/>
  <c r="U67"/>
  <c r="V67" s="1"/>
  <c r="N67"/>
  <c r="O67" s="1"/>
  <c r="U66"/>
  <c r="V66" s="1"/>
  <c r="N66"/>
  <c r="O66" s="1"/>
  <c r="W66" s="1"/>
  <c r="Y66" s="1"/>
  <c r="U65"/>
  <c r="V65" s="1"/>
  <c r="N65"/>
  <c r="O65" s="1"/>
  <c r="U64"/>
  <c r="V64" s="1"/>
  <c r="N64"/>
  <c r="O64" s="1"/>
  <c r="W64" s="1"/>
  <c r="Y64" s="1"/>
  <c r="U63"/>
  <c r="V63" s="1"/>
  <c r="N63"/>
  <c r="O63" s="1"/>
  <c r="U62"/>
  <c r="V62" s="1"/>
  <c r="N62"/>
  <c r="O62" s="1"/>
  <c r="W62" s="1"/>
  <c r="Y62" s="1"/>
  <c r="X61"/>
  <c r="X60" s="1"/>
  <c r="AA60" s="1"/>
  <c r="T61"/>
  <c r="S61"/>
  <c r="R61"/>
  <c r="R60" s="1"/>
  <c r="Q61"/>
  <c r="P61"/>
  <c r="M61"/>
  <c r="M60" s="1"/>
  <c r="L61"/>
  <c r="L60" s="1"/>
  <c r="I61"/>
  <c r="I60" s="1"/>
  <c r="H61"/>
  <c r="H60" s="1"/>
  <c r="F61"/>
  <c r="E61"/>
  <c r="T60"/>
  <c r="S60"/>
  <c r="Q60"/>
  <c r="P60"/>
  <c r="F60"/>
  <c r="E60"/>
  <c r="U59"/>
  <c r="V59" s="1"/>
  <c r="W59" s="1"/>
  <c r="Y59" s="1"/>
  <c r="U58"/>
  <c r="V58" s="1"/>
  <c r="W58" s="1"/>
  <c r="Y58" s="1"/>
  <c r="U57"/>
  <c r="V57" s="1"/>
  <c r="W57" s="1"/>
  <c r="Y57" s="1"/>
  <c r="U56"/>
  <c r="V56" s="1"/>
  <c r="N56"/>
  <c r="O56" s="1"/>
  <c r="W56" s="1"/>
  <c r="Y56" s="1"/>
  <c r="U55"/>
  <c r="V55" s="1"/>
  <c r="N55"/>
  <c r="O55" s="1"/>
  <c r="W55" s="1"/>
  <c r="Y55" s="1"/>
  <c r="U54"/>
  <c r="V54" s="1"/>
  <c r="N54"/>
  <c r="O54" s="1"/>
  <c r="W54" s="1"/>
  <c r="Y54" s="1"/>
  <c r="U53"/>
  <c r="V53" s="1"/>
  <c r="N53"/>
  <c r="O53" s="1"/>
  <c r="U52"/>
  <c r="V52" s="1"/>
  <c r="N52"/>
  <c r="O52" s="1"/>
  <c r="U51"/>
  <c r="V51" s="1"/>
  <c r="N51"/>
  <c r="O51" s="1"/>
  <c r="U50"/>
  <c r="V50" s="1"/>
  <c r="N50"/>
  <c r="O50" s="1"/>
  <c r="U49"/>
  <c r="V49" s="1"/>
  <c r="N49"/>
  <c r="O49" s="1"/>
  <c r="U48"/>
  <c r="V48" s="1"/>
  <c r="N48"/>
  <c r="O48" s="1"/>
  <c r="U47"/>
  <c r="V47" s="1"/>
  <c r="N47"/>
  <c r="O47" s="1"/>
  <c r="U46"/>
  <c r="V46" s="1"/>
  <c r="N46"/>
  <c r="O46" s="1"/>
  <c r="U45"/>
  <c r="V45" s="1"/>
  <c r="N45"/>
  <c r="O45" s="1"/>
  <c r="U44"/>
  <c r="V44" s="1"/>
  <c r="N44"/>
  <c r="O44" s="1"/>
  <c r="U43"/>
  <c r="V43" s="1"/>
  <c r="N43"/>
  <c r="O43" s="1"/>
  <c r="U42"/>
  <c r="V42" s="1"/>
  <c r="N42"/>
  <c r="O42" s="1"/>
  <c r="U41"/>
  <c r="V41" s="1"/>
  <c r="N41"/>
  <c r="O41" s="1"/>
  <c r="U40"/>
  <c r="V40" s="1"/>
  <c r="N40"/>
  <c r="O40" s="1"/>
  <c r="X39"/>
  <c r="T39"/>
  <c r="S39"/>
  <c r="R39"/>
  <c r="R7" s="1"/>
  <c r="R113" s="1"/>
  <c r="R116" s="1"/>
  <c r="R121" s="1"/>
  <c r="Q39"/>
  <c r="P39"/>
  <c r="M39"/>
  <c r="L39"/>
  <c r="K39"/>
  <c r="J39"/>
  <c r="I39"/>
  <c r="H39"/>
  <c r="F39"/>
  <c r="E39"/>
  <c r="U38"/>
  <c r="V38" s="1"/>
  <c r="W38" s="1"/>
  <c r="Y38" s="1"/>
  <c r="U37"/>
  <c r="V37" s="1"/>
  <c r="N37"/>
  <c r="O37" s="1"/>
  <c r="U36"/>
  <c r="V36" s="1"/>
  <c r="N36"/>
  <c r="O36" s="1"/>
  <c r="U35"/>
  <c r="V35" s="1"/>
  <c r="N35"/>
  <c r="O35" s="1"/>
  <c r="U34"/>
  <c r="V34" s="1"/>
  <c r="N34"/>
  <c r="O34" s="1"/>
  <c r="U33"/>
  <c r="V33" s="1"/>
  <c r="N33"/>
  <c r="O33" s="1"/>
  <c r="X32"/>
  <c r="T32"/>
  <c r="T7" s="1"/>
  <c r="T113" s="1"/>
  <c r="T116" s="1"/>
  <c r="T121" s="1"/>
  <c r="S32"/>
  <c r="R32"/>
  <c r="Q32"/>
  <c r="P32"/>
  <c r="P7" s="1"/>
  <c r="P113" s="1"/>
  <c r="P116" s="1"/>
  <c r="P121" s="1"/>
  <c r="M32"/>
  <c r="L32"/>
  <c r="K32"/>
  <c r="J32"/>
  <c r="I32"/>
  <c r="H32"/>
  <c r="F32"/>
  <c r="E32"/>
  <c r="U31"/>
  <c r="V31" s="1"/>
  <c r="N31"/>
  <c r="O31" s="1"/>
  <c r="W31" s="1"/>
  <c r="Y31" s="1"/>
  <c r="U30"/>
  <c r="V30" s="1"/>
  <c r="N30"/>
  <c r="O30" s="1"/>
  <c r="W30" s="1"/>
  <c r="Y30" s="1"/>
  <c r="U29"/>
  <c r="V29" s="1"/>
  <c r="N29"/>
  <c r="O29" s="1"/>
  <c r="W29" s="1"/>
  <c r="Y29" s="1"/>
  <c r="U28"/>
  <c r="V28" s="1"/>
  <c r="N28"/>
  <c r="O28" s="1"/>
  <c r="W28" s="1"/>
  <c r="Y28" s="1"/>
  <c r="X27"/>
  <c r="U27"/>
  <c r="V27" s="1"/>
  <c r="T27"/>
  <c r="S27"/>
  <c r="R27"/>
  <c r="Q27"/>
  <c r="P27"/>
  <c r="M27"/>
  <c r="L27"/>
  <c r="K27"/>
  <c r="J27"/>
  <c r="I27"/>
  <c r="H27"/>
  <c r="F27"/>
  <c r="N27" s="1"/>
  <c r="O27" s="1"/>
  <c r="W27" s="1"/>
  <c r="Y27" s="1"/>
  <c r="E27"/>
  <c r="U26"/>
  <c r="V26" s="1"/>
  <c r="N26"/>
  <c r="O26" s="1"/>
  <c r="U25"/>
  <c r="V25" s="1"/>
  <c r="W25" s="1"/>
  <c r="Y25" s="1"/>
  <c r="U24"/>
  <c r="V24" s="1"/>
  <c r="N24"/>
  <c r="O24" s="1"/>
  <c r="W24" s="1"/>
  <c r="Y24" s="1"/>
  <c r="U23"/>
  <c r="V23" s="1"/>
  <c r="N23"/>
  <c r="O23" s="1"/>
  <c r="W23" s="1"/>
  <c r="Y23" s="1"/>
  <c r="U22"/>
  <c r="V22" s="1"/>
  <c r="N22"/>
  <c r="O22" s="1"/>
  <c r="W22" s="1"/>
  <c r="Y22" s="1"/>
  <c r="U21"/>
  <c r="V21" s="1"/>
  <c r="N21"/>
  <c r="O21" s="1"/>
  <c r="W21" s="1"/>
  <c r="Y21" s="1"/>
  <c r="U20"/>
  <c r="V20" s="1"/>
  <c r="N20"/>
  <c r="O20" s="1"/>
  <c r="W20" s="1"/>
  <c r="Y20" s="1"/>
  <c r="U19"/>
  <c r="V19" s="1"/>
  <c r="N19"/>
  <c r="O19" s="1"/>
  <c r="W19" s="1"/>
  <c r="Y19" s="1"/>
  <c r="U18"/>
  <c r="V18" s="1"/>
  <c r="N18"/>
  <c r="O18" s="1"/>
  <c r="W18" s="1"/>
  <c r="Y18" s="1"/>
  <c r="X17"/>
  <c r="U17"/>
  <c r="V17" s="1"/>
  <c r="T17"/>
  <c r="S17"/>
  <c r="S7" s="1"/>
  <c r="S113" s="1"/>
  <c r="S116" s="1"/>
  <c r="S121" s="1"/>
  <c r="R17"/>
  <c r="Q17"/>
  <c r="P17"/>
  <c r="M17"/>
  <c r="M7" s="1"/>
  <c r="M113" s="1"/>
  <c r="M116" s="1"/>
  <c r="M121" s="1"/>
  <c r="L17"/>
  <c r="K17"/>
  <c r="J17"/>
  <c r="I17"/>
  <c r="I7" s="1"/>
  <c r="H17"/>
  <c r="F17"/>
  <c r="N17" s="1"/>
  <c r="E17"/>
  <c r="U16"/>
  <c r="V16" s="1"/>
  <c r="N16"/>
  <c r="O16" s="1"/>
  <c r="U15"/>
  <c r="V15" s="1"/>
  <c r="N15"/>
  <c r="O15" s="1"/>
  <c r="U14"/>
  <c r="V14" s="1"/>
  <c r="N14"/>
  <c r="O14" s="1"/>
  <c r="M14"/>
  <c r="U13"/>
  <c r="V13" s="1"/>
  <c r="N13"/>
  <c r="O13" s="1"/>
  <c r="W13" s="1"/>
  <c r="Y13" s="1"/>
  <c r="M13"/>
  <c r="X8"/>
  <c r="X7" s="1"/>
  <c r="X113" s="1"/>
  <c r="X114" s="1"/>
  <c r="U12"/>
  <c r="N12"/>
  <c r="O12" s="1"/>
  <c r="W12" s="1"/>
  <c r="Y12" s="1"/>
  <c r="U11"/>
  <c r="V11" s="1"/>
  <c r="N11"/>
  <c r="O11" s="1"/>
  <c r="W11" s="1"/>
  <c r="Y11" s="1"/>
  <c r="U10"/>
  <c r="V10" s="1"/>
  <c r="N10"/>
  <c r="O10" s="1"/>
  <c r="W10" s="1"/>
  <c r="Y10" s="1"/>
  <c r="U9"/>
  <c r="V9" s="1"/>
  <c r="N9"/>
  <c r="O9" s="1"/>
  <c r="W9" s="1"/>
  <c r="Y9" s="1"/>
  <c r="V8"/>
  <c r="T8"/>
  <c r="S8"/>
  <c r="R8"/>
  <c r="Q8"/>
  <c r="P8"/>
  <c r="M8"/>
  <c r="L8"/>
  <c r="L7" s="1"/>
  <c r="L113" s="1"/>
  <c r="L116" s="1"/>
  <c r="L121" s="1"/>
  <c r="K8"/>
  <c r="J8"/>
  <c r="J7" s="1"/>
  <c r="I8"/>
  <c r="H8"/>
  <c r="H7" s="1"/>
  <c r="H113" s="1"/>
  <c r="H116" s="1"/>
  <c r="H121" s="1"/>
  <c r="F8"/>
  <c r="E8"/>
  <c r="E7" s="1"/>
  <c r="E113" s="1"/>
  <c r="Q7"/>
  <c r="Q113" s="1"/>
  <c r="Q116" s="1"/>
  <c r="Q121" s="1"/>
  <c r="K7"/>
  <c r="F7"/>
  <c r="F113" s="1"/>
  <c r="X103" i="3"/>
  <c r="X76"/>
  <c r="V117"/>
  <c r="W117" s="1"/>
  <c r="Y117" s="1"/>
  <c r="V118"/>
  <c r="V119"/>
  <c r="V133"/>
  <c r="V134"/>
  <c r="V135"/>
  <c r="V136"/>
  <c r="W136" s="1"/>
  <c r="V140"/>
  <c r="V144"/>
  <c r="V145"/>
  <c r="W115"/>
  <c r="Y115" s="1"/>
  <c r="W118"/>
  <c r="Y118" s="1"/>
  <c r="W133"/>
  <c r="W134"/>
  <c r="W135"/>
  <c r="W140"/>
  <c r="X61"/>
  <c r="X60" s="1"/>
  <c r="X32"/>
  <c r="X27"/>
  <c r="X17"/>
  <c r="X53"/>
  <c r="X39" s="1"/>
  <c r="X12"/>
  <c r="X8" s="1"/>
  <c r="U18"/>
  <c r="V18" s="1"/>
  <c r="U122"/>
  <c r="V122" s="1"/>
  <c r="W122" s="1"/>
  <c r="U123"/>
  <c r="V123" s="1"/>
  <c r="W123" s="1"/>
  <c r="U124"/>
  <c r="V124" s="1"/>
  <c r="W124" s="1"/>
  <c r="U125"/>
  <c r="V125" s="1"/>
  <c r="W125" s="1"/>
  <c r="U126"/>
  <c r="V126" s="1"/>
  <c r="W126" s="1"/>
  <c r="U127"/>
  <c r="V127" s="1"/>
  <c r="W127" s="1"/>
  <c r="U128"/>
  <c r="V128" s="1"/>
  <c r="W128" s="1"/>
  <c r="U129"/>
  <c r="V129" s="1"/>
  <c r="W129" s="1"/>
  <c r="U130"/>
  <c r="V130" s="1"/>
  <c r="W130" s="1"/>
  <c r="U131"/>
  <c r="V131" s="1"/>
  <c r="W131" s="1"/>
  <c r="U132"/>
  <c r="V132" s="1"/>
  <c r="W132" s="1"/>
  <c r="U120"/>
  <c r="V120" s="1"/>
  <c r="U115"/>
  <c r="U114"/>
  <c r="U63"/>
  <c r="U64"/>
  <c r="V64" s="1"/>
  <c r="U65"/>
  <c r="U66"/>
  <c r="U67"/>
  <c r="U68"/>
  <c r="V68" s="1"/>
  <c r="U69"/>
  <c r="U70"/>
  <c r="U71"/>
  <c r="U72"/>
  <c r="V72" s="1"/>
  <c r="U73"/>
  <c r="U74"/>
  <c r="U75"/>
  <c r="U76"/>
  <c r="V76" s="1"/>
  <c r="U77"/>
  <c r="U78"/>
  <c r="U79"/>
  <c r="U80"/>
  <c r="V80" s="1"/>
  <c r="U81"/>
  <c r="U82"/>
  <c r="U83"/>
  <c r="U84"/>
  <c r="V84" s="1"/>
  <c r="U85"/>
  <c r="U86"/>
  <c r="U87"/>
  <c r="U88"/>
  <c r="V88" s="1"/>
  <c r="U89"/>
  <c r="U90"/>
  <c r="U91"/>
  <c r="U92"/>
  <c r="V92" s="1"/>
  <c r="U93"/>
  <c r="U94"/>
  <c r="U95"/>
  <c r="U96"/>
  <c r="V96" s="1"/>
  <c r="U97"/>
  <c r="U98"/>
  <c r="U99"/>
  <c r="U100"/>
  <c r="V100" s="1"/>
  <c r="U101"/>
  <c r="U102"/>
  <c r="U103"/>
  <c r="U104"/>
  <c r="V104" s="1"/>
  <c r="U105"/>
  <c r="U106"/>
  <c r="U107"/>
  <c r="U108"/>
  <c r="V108" s="1"/>
  <c r="U109"/>
  <c r="U110"/>
  <c r="U111"/>
  <c r="U112"/>
  <c r="V112" s="1"/>
  <c r="W112" s="1"/>
  <c r="Y112" s="1"/>
  <c r="U62"/>
  <c r="U41"/>
  <c r="U42"/>
  <c r="U43"/>
  <c r="V43" s="1"/>
  <c r="U44"/>
  <c r="U45"/>
  <c r="U46"/>
  <c r="U47"/>
  <c r="V47" s="1"/>
  <c r="U48"/>
  <c r="U49"/>
  <c r="U50"/>
  <c r="U51"/>
  <c r="V51" s="1"/>
  <c r="U52"/>
  <c r="U53"/>
  <c r="U54"/>
  <c r="U55"/>
  <c r="V55" s="1"/>
  <c r="U56"/>
  <c r="U57"/>
  <c r="U58"/>
  <c r="U59"/>
  <c r="V59" s="1"/>
  <c r="W59" s="1"/>
  <c r="Y59" s="1"/>
  <c r="U40"/>
  <c r="U34"/>
  <c r="U35"/>
  <c r="U36"/>
  <c r="V36" s="1"/>
  <c r="U37"/>
  <c r="V37" s="1"/>
  <c r="U38"/>
  <c r="U33"/>
  <c r="U29"/>
  <c r="U27" s="1"/>
  <c r="V27" s="1"/>
  <c r="U30"/>
  <c r="U31"/>
  <c r="U28"/>
  <c r="U26"/>
  <c r="V26" s="1"/>
  <c r="U19"/>
  <c r="V19" s="1"/>
  <c r="U20"/>
  <c r="U21"/>
  <c r="U22"/>
  <c r="V22" s="1"/>
  <c r="U23"/>
  <c r="V23" s="1"/>
  <c r="U24"/>
  <c r="U25"/>
  <c r="U10"/>
  <c r="V10" s="1"/>
  <c r="U11"/>
  <c r="U12"/>
  <c r="U13"/>
  <c r="U14"/>
  <c r="V14" s="1"/>
  <c r="U15"/>
  <c r="U16"/>
  <c r="U9"/>
  <c r="U141"/>
  <c r="V141" s="1"/>
  <c r="W141" s="1"/>
  <c r="U143"/>
  <c r="V143" s="1"/>
  <c r="U142"/>
  <c r="V142" s="1"/>
  <c r="U139"/>
  <c r="V139" s="1"/>
  <c r="W139" s="1"/>
  <c r="U138"/>
  <c r="U137" s="1"/>
  <c r="V137" s="1"/>
  <c r="W137" s="1"/>
  <c r="T61"/>
  <c r="S61"/>
  <c r="S39"/>
  <c r="V63"/>
  <c r="S8"/>
  <c r="T60"/>
  <c r="V9"/>
  <c r="V11"/>
  <c r="V12"/>
  <c r="V13"/>
  <c r="V15"/>
  <c r="V16"/>
  <c r="V20"/>
  <c r="V21"/>
  <c r="V24"/>
  <c r="V25"/>
  <c r="W25" s="1"/>
  <c r="Y25" s="1"/>
  <c r="V28"/>
  <c r="V30"/>
  <c r="V31"/>
  <c r="V33"/>
  <c r="V34"/>
  <c r="V35"/>
  <c r="V38"/>
  <c r="W38" s="1"/>
  <c r="Y38" s="1"/>
  <c r="V40"/>
  <c r="V41"/>
  <c r="V42"/>
  <c r="V44"/>
  <c r="V45"/>
  <c r="V46"/>
  <c r="V48"/>
  <c r="V49"/>
  <c r="V50"/>
  <c r="V52"/>
  <c r="V53"/>
  <c r="V54"/>
  <c r="V56"/>
  <c r="V57"/>
  <c r="W57" s="1"/>
  <c r="Y57" s="1"/>
  <c r="V58"/>
  <c r="W58" s="1"/>
  <c r="Y58" s="1"/>
  <c r="V62"/>
  <c r="V65"/>
  <c r="V66"/>
  <c r="V67"/>
  <c r="V69"/>
  <c r="V70"/>
  <c r="V71"/>
  <c r="V73"/>
  <c r="V74"/>
  <c r="V75"/>
  <c r="V77"/>
  <c r="V78"/>
  <c r="V79"/>
  <c r="V81"/>
  <c r="V82"/>
  <c r="V83"/>
  <c r="V85"/>
  <c r="V86"/>
  <c r="V87"/>
  <c r="V89"/>
  <c r="V90"/>
  <c r="V91"/>
  <c r="V93"/>
  <c r="V94"/>
  <c r="V95"/>
  <c r="V97"/>
  <c r="V98"/>
  <c r="V99"/>
  <c r="V101"/>
  <c r="V102"/>
  <c r="V103"/>
  <c r="V105"/>
  <c r="V106"/>
  <c r="V107"/>
  <c r="V109"/>
  <c r="V110"/>
  <c r="V111"/>
  <c r="V114"/>
  <c r="T17"/>
  <c r="S17"/>
  <c r="S7" s="1"/>
  <c r="S113" s="1"/>
  <c r="S116" s="1"/>
  <c r="S121" s="1"/>
  <c r="S60"/>
  <c r="T39"/>
  <c r="S32"/>
  <c r="T32"/>
  <c r="T27"/>
  <c r="S27"/>
  <c r="T8"/>
  <c r="U8"/>
  <c r="V8" s="1"/>
  <c r="Q32"/>
  <c r="R32"/>
  <c r="P32"/>
  <c r="Q39"/>
  <c r="R39"/>
  <c r="P39"/>
  <c r="P27"/>
  <c r="P17"/>
  <c r="P8"/>
  <c r="Q61"/>
  <c r="R61"/>
  <c r="R60" s="1"/>
  <c r="Q60"/>
  <c r="P61"/>
  <c r="P60" s="1"/>
  <c r="Q27"/>
  <c r="R27"/>
  <c r="F27"/>
  <c r="Q17"/>
  <c r="R17"/>
  <c r="F17"/>
  <c r="Q8"/>
  <c r="R8"/>
  <c r="P7"/>
  <c r="I8"/>
  <c r="J8"/>
  <c r="K8"/>
  <c r="L8"/>
  <c r="J113" i="6" l="1"/>
  <c r="J116" s="1"/>
  <c r="J121" s="1"/>
  <c r="I113"/>
  <c r="I116" s="1"/>
  <c r="I121" s="1"/>
  <c r="N113"/>
  <c r="R7" i="3"/>
  <c r="R113" s="1"/>
  <c r="R116" s="1"/>
  <c r="R121" s="1"/>
  <c r="T7"/>
  <c r="V29"/>
  <c r="X7"/>
  <c r="X113" s="1"/>
  <c r="X114" s="1"/>
  <c r="W15" i="6"/>
  <c r="Y15" s="1"/>
  <c r="N32"/>
  <c r="O32" s="1"/>
  <c r="U32"/>
  <c r="W34"/>
  <c r="Y34" s="1"/>
  <c r="W36"/>
  <c r="Y36" s="1"/>
  <c r="W40"/>
  <c r="Y40" s="1"/>
  <c r="W42"/>
  <c r="Y42" s="1"/>
  <c r="W44"/>
  <c r="Y44" s="1"/>
  <c r="W46"/>
  <c r="Y46" s="1"/>
  <c r="W48"/>
  <c r="Y48" s="1"/>
  <c r="W50"/>
  <c r="Y50" s="1"/>
  <c r="W52"/>
  <c r="Y52" s="1"/>
  <c r="W70"/>
  <c r="Y70" s="1"/>
  <c r="W72"/>
  <c r="Y72" s="1"/>
  <c r="W74"/>
  <c r="Y74" s="1"/>
  <c r="N76"/>
  <c r="O76" s="1"/>
  <c r="W76" s="1"/>
  <c r="Y76" s="1"/>
  <c r="Y103"/>
  <c r="W104"/>
  <c r="Y104" s="1"/>
  <c r="W106"/>
  <c r="Y106" s="1"/>
  <c r="W108"/>
  <c r="Y108" s="1"/>
  <c r="W110"/>
  <c r="Y110" s="1"/>
  <c r="U137"/>
  <c r="V137" s="1"/>
  <c r="W137" s="1"/>
  <c r="N8"/>
  <c r="O8" s="1"/>
  <c r="Y8" s="1"/>
  <c r="W77"/>
  <c r="Y77" s="1"/>
  <c r="W79"/>
  <c r="Y79" s="1"/>
  <c r="W81"/>
  <c r="Y81" s="1"/>
  <c r="W83"/>
  <c r="Y83" s="1"/>
  <c r="W85"/>
  <c r="Y85" s="1"/>
  <c r="W87"/>
  <c r="Y87" s="1"/>
  <c r="W89"/>
  <c r="Y89" s="1"/>
  <c r="W91"/>
  <c r="Y91" s="1"/>
  <c r="W93"/>
  <c r="Y93" s="1"/>
  <c r="K113"/>
  <c r="K116" s="1"/>
  <c r="K121" s="1"/>
  <c r="N60"/>
  <c r="O60" s="1"/>
  <c r="W14"/>
  <c r="Y14" s="1"/>
  <c r="W16"/>
  <c r="Y16" s="1"/>
  <c r="W26"/>
  <c r="Y26" s="1"/>
  <c r="W33"/>
  <c r="Y33" s="1"/>
  <c r="W35"/>
  <c r="Y35" s="1"/>
  <c r="W37"/>
  <c r="Y37" s="1"/>
  <c r="N39"/>
  <c r="O39" s="1"/>
  <c r="W39" s="1"/>
  <c r="Y39" s="1"/>
  <c r="U39"/>
  <c r="V39" s="1"/>
  <c r="W41"/>
  <c r="Y41" s="1"/>
  <c r="W43"/>
  <c r="Y43" s="1"/>
  <c r="W45"/>
  <c r="Y45" s="1"/>
  <c r="W47"/>
  <c r="Y47" s="1"/>
  <c r="W49"/>
  <c r="Y49" s="1"/>
  <c r="W51"/>
  <c r="Y51" s="1"/>
  <c r="W53"/>
  <c r="Y53" s="1"/>
  <c r="N61"/>
  <c r="O61" s="1"/>
  <c r="U61"/>
  <c r="W63"/>
  <c r="Y63" s="1"/>
  <c r="W65"/>
  <c r="Y65" s="1"/>
  <c r="W67"/>
  <c r="Y67" s="1"/>
  <c r="W69"/>
  <c r="Y69" s="1"/>
  <c r="W71"/>
  <c r="Y71" s="1"/>
  <c r="W73"/>
  <c r="Y73" s="1"/>
  <c r="W75"/>
  <c r="Y75" s="1"/>
  <c r="N95"/>
  <c r="O95" s="1"/>
  <c r="W95" s="1"/>
  <c r="Y95" s="1"/>
  <c r="W96"/>
  <c r="Y96" s="1"/>
  <c r="W98"/>
  <c r="Y98" s="1"/>
  <c r="W100"/>
  <c r="Y100" s="1"/>
  <c r="W102"/>
  <c r="Y102" s="1"/>
  <c r="W105"/>
  <c r="Y105" s="1"/>
  <c r="W107"/>
  <c r="Y107" s="1"/>
  <c r="W109"/>
  <c r="Y109" s="1"/>
  <c r="W111"/>
  <c r="Y111" s="1"/>
  <c r="O17"/>
  <c r="W17" s="1"/>
  <c r="Y17" s="1"/>
  <c r="N7"/>
  <c r="O7" s="1"/>
  <c r="F116"/>
  <c r="O113"/>
  <c r="U121"/>
  <c r="V121" s="1"/>
  <c r="Y114"/>
  <c r="U17" i="3"/>
  <c r="V17" s="1"/>
  <c r="V138"/>
  <c r="W138" s="1"/>
  <c r="Q7"/>
  <c r="Q113" s="1"/>
  <c r="Q116" s="1"/>
  <c r="Q121" s="1"/>
  <c r="U32"/>
  <c r="V32" s="1"/>
  <c r="U39"/>
  <c r="V39" s="1"/>
  <c r="U61"/>
  <c r="U60" s="1"/>
  <c r="V60"/>
  <c r="T113"/>
  <c r="T116" s="1"/>
  <c r="T121" s="1"/>
  <c r="V32" i="6" l="1"/>
  <c r="U7"/>
  <c r="W61"/>
  <c r="Y61" s="1"/>
  <c r="W32"/>
  <c r="Y32" s="1"/>
  <c r="V61"/>
  <c r="U60"/>
  <c r="V60" s="1"/>
  <c r="V61" i="3"/>
  <c r="W60" i="6"/>
  <c r="Y60" s="1"/>
  <c r="F121"/>
  <c r="N121" s="1"/>
  <c r="O121" s="1"/>
  <c r="W121" s="1"/>
  <c r="Y121" s="1"/>
  <c r="N116"/>
  <c r="O116" s="1"/>
  <c r="U7" i="3"/>
  <c r="V7" s="1"/>
  <c r="U113" i="6" l="1"/>
  <c r="V7"/>
  <c r="W7" s="1"/>
  <c r="Y7" s="1"/>
  <c r="U116" l="1"/>
  <c r="V116" s="1"/>
  <c r="W116" s="1"/>
  <c r="Y116" s="1"/>
  <c r="V113"/>
  <c r="W113" s="1"/>
  <c r="Y113" s="1"/>
  <c r="N26" i="3"/>
  <c r="O26" s="1"/>
  <c r="W26" s="1"/>
  <c r="Y26" s="1"/>
  <c r="N10"/>
  <c r="O10" s="1"/>
  <c r="W10" s="1"/>
  <c r="Y10" s="1"/>
  <c r="N11"/>
  <c r="O11" s="1"/>
  <c r="W11" s="1"/>
  <c r="Y11" s="1"/>
  <c r="N12"/>
  <c r="O12" s="1"/>
  <c r="W12" s="1"/>
  <c r="Y12" s="1"/>
  <c r="N13"/>
  <c r="O13" s="1"/>
  <c r="W13" s="1"/>
  <c r="Y13" s="1"/>
  <c r="N14"/>
  <c r="O14" s="1"/>
  <c r="W14" s="1"/>
  <c r="Y14" s="1"/>
  <c r="N15"/>
  <c r="O15" s="1"/>
  <c r="W15" s="1"/>
  <c r="Y15" s="1"/>
  <c r="N16"/>
  <c r="O16" s="1"/>
  <c r="W16" s="1"/>
  <c r="Y16" s="1"/>
  <c r="N18"/>
  <c r="O18" s="1"/>
  <c r="W18" s="1"/>
  <c r="Y18" s="1"/>
  <c r="N19"/>
  <c r="O19" s="1"/>
  <c r="W19" s="1"/>
  <c r="Y19" s="1"/>
  <c r="N20"/>
  <c r="O20" s="1"/>
  <c r="W20" s="1"/>
  <c r="Y20" s="1"/>
  <c r="N21"/>
  <c r="O21" s="1"/>
  <c r="W21" s="1"/>
  <c r="Y21" s="1"/>
  <c r="N22"/>
  <c r="O22" s="1"/>
  <c r="W22" s="1"/>
  <c r="Y22" s="1"/>
  <c r="N23"/>
  <c r="O23" s="1"/>
  <c r="W23" s="1"/>
  <c r="Y23" s="1"/>
  <c r="N24"/>
  <c r="O24" s="1"/>
  <c r="W24" s="1"/>
  <c r="Y24" s="1"/>
  <c r="N28"/>
  <c r="O28" s="1"/>
  <c r="W28" s="1"/>
  <c r="Y28" s="1"/>
  <c r="N29"/>
  <c r="O29" s="1"/>
  <c r="W29" s="1"/>
  <c r="Y29" s="1"/>
  <c r="N30"/>
  <c r="O30" s="1"/>
  <c r="W30" s="1"/>
  <c r="Y30" s="1"/>
  <c r="N31"/>
  <c r="O31" s="1"/>
  <c r="W31" s="1"/>
  <c r="Y31" s="1"/>
  <c r="N33"/>
  <c r="O33" s="1"/>
  <c r="W33" s="1"/>
  <c r="Y33" s="1"/>
  <c r="N34"/>
  <c r="O34" s="1"/>
  <c r="W34" s="1"/>
  <c r="Y34" s="1"/>
  <c r="N35"/>
  <c r="O35" s="1"/>
  <c r="W35" s="1"/>
  <c r="Y35" s="1"/>
  <c r="N36"/>
  <c r="O36" s="1"/>
  <c r="W36" s="1"/>
  <c r="Y36" s="1"/>
  <c r="N37"/>
  <c r="O37" s="1"/>
  <c r="W37" s="1"/>
  <c r="Y37" s="1"/>
  <c r="N40"/>
  <c r="O40" s="1"/>
  <c r="W40" s="1"/>
  <c r="Y40" s="1"/>
  <c r="N41"/>
  <c r="O41" s="1"/>
  <c r="W41" s="1"/>
  <c r="Y41" s="1"/>
  <c r="N42"/>
  <c r="O42" s="1"/>
  <c r="W42" s="1"/>
  <c r="Y42" s="1"/>
  <c r="N43"/>
  <c r="O43" s="1"/>
  <c r="W43" s="1"/>
  <c r="Y43" s="1"/>
  <c r="N44"/>
  <c r="O44" s="1"/>
  <c r="W44" s="1"/>
  <c r="Y44" s="1"/>
  <c r="N45"/>
  <c r="O45" s="1"/>
  <c r="W45" s="1"/>
  <c r="Y45" s="1"/>
  <c r="N46"/>
  <c r="O46" s="1"/>
  <c r="W46" s="1"/>
  <c r="Y46" s="1"/>
  <c r="N47"/>
  <c r="O47" s="1"/>
  <c r="W47" s="1"/>
  <c r="Y47" s="1"/>
  <c r="N48"/>
  <c r="O48" s="1"/>
  <c r="W48" s="1"/>
  <c r="Y48" s="1"/>
  <c r="N49"/>
  <c r="O49" s="1"/>
  <c r="W49" s="1"/>
  <c r="Y49" s="1"/>
  <c r="N50"/>
  <c r="O50" s="1"/>
  <c r="W50" s="1"/>
  <c r="Y50" s="1"/>
  <c r="N51"/>
  <c r="O51" s="1"/>
  <c r="W51" s="1"/>
  <c r="Y51" s="1"/>
  <c r="N52"/>
  <c r="O52" s="1"/>
  <c r="W52" s="1"/>
  <c r="Y52" s="1"/>
  <c r="N53"/>
  <c r="O53" s="1"/>
  <c r="W53" s="1"/>
  <c r="Y53" s="1"/>
  <c r="N54"/>
  <c r="O54" s="1"/>
  <c r="W54" s="1"/>
  <c r="Y54" s="1"/>
  <c r="N55"/>
  <c r="O55" s="1"/>
  <c r="W55" s="1"/>
  <c r="Y55" s="1"/>
  <c r="N56"/>
  <c r="O56" s="1"/>
  <c r="W56" s="1"/>
  <c r="Y56" s="1"/>
  <c r="N62"/>
  <c r="O62" s="1"/>
  <c r="W62" s="1"/>
  <c r="Y62" s="1"/>
  <c r="N63"/>
  <c r="O63" s="1"/>
  <c r="W63" s="1"/>
  <c r="Y63" s="1"/>
  <c r="N64"/>
  <c r="O64" s="1"/>
  <c r="W64" s="1"/>
  <c r="Y64" s="1"/>
  <c r="N65"/>
  <c r="O65" s="1"/>
  <c r="W65" s="1"/>
  <c r="Y65" s="1"/>
  <c r="N66"/>
  <c r="O66" s="1"/>
  <c r="W66" s="1"/>
  <c r="Y66" s="1"/>
  <c r="N67"/>
  <c r="O67" s="1"/>
  <c r="W67" s="1"/>
  <c r="Y67" s="1"/>
  <c r="N68"/>
  <c r="O68" s="1"/>
  <c r="W68" s="1"/>
  <c r="Y68" s="1"/>
  <c r="N69"/>
  <c r="O69" s="1"/>
  <c r="W69" s="1"/>
  <c r="Y69" s="1"/>
  <c r="N70"/>
  <c r="O70" s="1"/>
  <c r="W70" s="1"/>
  <c r="Y70" s="1"/>
  <c r="N71"/>
  <c r="O71" s="1"/>
  <c r="W71" s="1"/>
  <c r="Y71" s="1"/>
  <c r="N72"/>
  <c r="O72" s="1"/>
  <c r="W72" s="1"/>
  <c r="Y72" s="1"/>
  <c r="N73"/>
  <c r="O73" s="1"/>
  <c r="W73" s="1"/>
  <c r="Y73" s="1"/>
  <c r="N74"/>
  <c r="O74" s="1"/>
  <c r="W74" s="1"/>
  <c r="Y74" s="1"/>
  <c r="N75"/>
  <c r="O75" s="1"/>
  <c r="W75" s="1"/>
  <c r="Y75" s="1"/>
  <c r="N77"/>
  <c r="O77" s="1"/>
  <c r="W77" s="1"/>
  <c r="Y77" s="1"/>
  <c r="N78"/>
  <c r="O78" s="1"/>
  <c r="W78" s="1"/>
  <c r="Y78" s="1"/>
  <c r="N79"/>
  <c r="O79" s="1"/>
  <c r="W79" s="1"/>
  <c r="Y79" s="1"/>
  <c r="N80"/>
  <c r="O80" s="1"/>
  <c r="W80" s="1"/>
  <c r="Y80" s="1"/>
  <c r="N81"/>
  <c r="O81" s="1"/>
  <c r="W81" s="1"/>
  <c r="Y81" s="1"/>
  <c r="N82"/>
  <c r="O82" s="1"/>
  <c r="W82" s="1"/>
  <c r="Y82" s="1"/>
  <c r="N83"/>
  <c r="O83" s="1"/>
  <c r="W83" s="1"/>
  <c r="Y83" s="1"/>
  <c r="N84"/>
  <c r="O84" s="1"/>
  <c r="W84" s="1"/>
  <c r="Y84" s="1"/>
  <c r="N85"/>
  <c r="O85" s="1"/>
  <c r="W85" s="1"/>
  <c r="Y85" s="1"/>
  <c r="N86"/>
  <c r="O86" s="1"/>
  <c r="W86" s="1"/>
  <c r="Y86" s="1"/>
  <c r="N87"/>
  <c r="O87" s="1"/>
  <c r="W87" s="1"/>
  <c r="Y87" s="1"/>
  <c r="N88"/>
  <c r="O88" s="1"/>
  <c r="W88" s="1"/>
  <c r="Y88" s="1"/>
  <c r="N89"/>
  <c r="O89" s="1"/>
  <c r="W89" s="1"/>
  <c r="Y89" s="1"/>
  <c r="N90"/>
  <c r="O90" s="1"/>
  <c r="W90" s="1"/>
  <c r="Y90" s="1"/>
  <c r="N91"/>
  <c r="O91" s="1"/>
  <c r="W91" s="1"/>
  <c r="Y91" s="1"/>
  <c r="N92"/>
  <c r="O92" s="1"/>
  <c r="W92" s="1"/>
  <c r="Y92" s="1"/>
  <c r="N93"/>
  <c r="O93" s="1"/>
  <c r="W93" s="1"/>
  <c r="Y93" s="1"/>
  <c r="N94"/>
  <c r="O94" s="1"/>
  <c r="W94" s="1"/>
  <c r="Y94" s="1"/>
  <c r="N96"/>
  <c r="O96" s="1"/>
  <c r="W96" s="1"/>
  <c r="Y96" s="1"/>
  <c r="N97"/>
  <c r="O97" s="1"/>
  <c r="W97" s="1"/>
  <c r="Y97" s="1"/>
  <c r="N98"/>
  <c r="O98" s="1"/>
  <c r="W98" s="1"/>
  <c r="Y98" s="1"/>
  <c r="N99"/>
  <c r="O99" s="1"/>
  <c r="W99" s="1"/>
  <c r="Y99" s="1"/>
  <c r="N100"/>
  <c r="O100" s="1"/>
  <c r="W100" s="1"/>
  <c r="Y100" s="1"/>
  <c r="N101"/>
  <c r="O101" s="1"/>
  <c r="W101" s="1"/>
  <c r="Y101" s="1"/>
  <c r="N102"/>
  <c r="O102" s="1"/>
  <c r="W102" s="1"/>
  <c r="Y102" s="1"/>
  <c r="N104"/>
  <c r="O104" s="1"/>
  <c r="W104" s="1"/>
  <c r="Y104" s="1"/>
  <c r="N105"/>
  <c r="O105" s="1"/>
  <c r="W105" s="1"/>
  <c r="Y105" s="1"/>
  <c r="N106"/>
  <c r="O106" s="1"/>
  <c r="W106" s="1"/>
  <c r="Y106" s="1"/>
  <c r="N107"/>
  <c r="O107" s="1"/>
  <c r="W107" s="1"/>
  <c r="Y107" s="1"/>
  <c r="N108"/>
  <c r="O108" s="1"/>
  <c r="W108" s="1"/>
  <c r="Y108" s="1"/>
  <c r="N109"/>
  <c r="O109" s="1"/>
  <c r="W109" s="1"/>
  <c r="Y109" s="1"/>
  <c r="N110"/>
  <c r="O110" s="1"/>
  <c r="W110" s="1"/>
  <c r="Y110" s="1"/>
  <c r="N111"/>
  <c r="O111" s="1"/>
  <c r="W111" s="1"/>
  <c r="Y111" s="1"/>
  <c r="N114"/>
  <c r="O114" s="1"/>
  <c r="W114" s="1"/>
  <c r="Y114" s="1"/>
  <c r="N119"/>
  <c r="O119" s="1"/>
  <c r="W119" s="1"/>
  <c r="Y119" s="1"/>
  <c r="N122"/>
  <c r="N123"/>
  <c r="N124"/>
  <c r="N125"/>
  <c r="N126"/>
  <c r="N9"/>
  <c r="F120"/>
  <c r="N120" s="1"/>
  <c r="O120" s="1"/>
  <c r="W120" s="1"/>
  <c r="Y120" s="1"/>
  <c r="F76"/>
  <c r="F32"/>
  <c r="F8"/>
  <c r="M137"/>
  <c r="L137"/>
  <c r="K137"/>
  <c r="J137"/>
  <c r="I137"/>
  <c r="H137"/>
  <c r="M103"/>
  <c r="M95" s="1"/>
  <c r="L103"/>
  <c r="L95" s="1"/>
  <c r="K103"/>
  <c r="K95" s="1"/>
  <c r="J103"/>
  <c r="J95" s="1"/>
  <c r="I103"/>
  <c r="I95" s="1"/>
  <c r="H103"/>
  <c r="H95" s="1"/>
  <c r="M76"/>
  <c r="L76"/>
  <c r="K76"/>
  <c r="J76"/>
  <c r="I76"/>
  <c r="H76"/>
  <c r="M39"/>
  <c r="L39"/>
  <c r="K39"/>
  <c r="J39"/>
  <c r="I39"/>
  <c r="H39"/>
  <c r="M32"/>
  <c r="L32"/>
  <c r="K32"/>
  <c r="J32"/>
  <c r="I32"/>
  <c r="H32"/>
  <c r="M27"/>
  <c r="L27"/>
  <c r="K27"/>
  <c r="J27"/>
  <c r="I27"/>
  <c r="H27"/>
  <c r="M17"/>
  <c r="L17"/>
  <c r="K17"/>
  <c r="J17"/>
  <c r="I17"/>
  <c r="H17"/>
  <c r="M14"/>
  <c r="M13"/>
  <c r="M8" s="1"/>
  <c r="H8"/>
  <c r="E121"/>
  <c r="E95"/>
  <c r="E61" s="1"/>
  <c r="E60" s="1"/>
  <c r="F95"/>
  <c r="N95" s="1"/>
  <c r="O95" s="1"/>
  <c r="W95" s="1"/>
  <c r="Y95" s="1"/>
  <c r="E39"/>
  <c r="F39"/>
  <c r="E32"/>
  <c r="E27"/>
  <c r="E17"/>
  <c r="E8"/>
  <c r="F61" l="1"/>
  <c r="O9"/>
  <c r="W9" s="1"/>
  <c r="Y9" s="1"/>
  <c r="N8"/>
  <c r="M7"/>
  <c r="N27"/>
  <c r="O27" s="1"/>
  <c r="W27" s="1"/>
  <c r="Y27" s="1"/>
  <c r="N39"/>
  <c r="O39" s="1"/>
  <c r="W39" s="1"/>
  <c r="Y39" s="1"/>
  <c r="J61"/>
  <c r="J60" s="1"/>
  <c r="N76"/>
  <c r="O76" s="1"/>
  <c r="W76" s="1"/>
  <c r="Y76" s="1"/>
  <c r="N17"/>
  <c r="O17" s="1"/>
  <c r="W17" s="1"/>
  <c r="Y17" s="1"/>
  <c r="I61"/>
  <c r="I60" s="1"/>
  <c r="N32"/>
  <c r="O32" s="1"/>
  <c r="W32" s="1"/>
  <c r="Y32" s="1"/>
  <c r="J7"/>
  <c r="J113" s="1"/>
  <c r="J116" s="1"/>
  <c r="J121" s="1"/>
  <c r="K7"/>
  <c r="I7"/>
  <c r="I113" s="1"/>
  <c r="I116" s="1"/>
  <c r="I121" s="1"/>
  <c r="N103"/>
  <c r="O103" s="1"/>
  <c r="W103" s="1"/>
  <c r="Y103" s="1"/>
  <c r="L7"/>
  <c r="M61"/>
  <c r="M60" s="1"/>
  <c r="H61"/>
  <c r="H60" s="1"/>
  <c r="L61"/>
  <c r="L60" s="1"/>
  <c r="K61"/>
  <c r="K60" s="1"/>
  <c r="H7"/>
  <c r="E7"/>
  <c r="E113" s="1"/>
  <c r="F7"/>
  <c r="O8" l="1"/>
  <c r="W8" s="1"/>
  <c r="Y8" s="1"/>
  <c r="N7"/>
  <c r="O7" s="1"/>
  <c r="W7" s="1"/>
  <c r="Y7" s="1"/>
  <c r="F60"/>
  <c r="N60" s="1"/>
  <c r="O60" s="1"/>
  <c r="W60" s="1"/>
  <c r="Y60" s="1"/>
  <c r="N61"/>
  <c r="O61" s="1"/>
  <c r="W61" s="1"/>
  <c r="Y61" s="1"/>
  <c r="M113"/>
  <c r="M116" s="1"/>
  <c r="M121" s="1"/>
  <c r="L113"/>
  <c r="L116" s="1"/>
  <c r="L121" s="1"/>
  <c r="K113"/>
  <c r="K116" s="1"/>
  <c r="K121" s="1"/>
  <c r="H113"/>
  <c r="H116" s="1"/>
  <c r="H121" s="1"/>
  <c r="E137"/>
  <c r="F137"/>
  <c r="F113" l="1"/>
  <c r="F116" s="1"/>
  <c r="F121" s="1"/>
  <c r="N113"/>
  <c r="O113" s="1"/>
  <c r="N116" l="1"/>
  <c r="O116" s="1"/>
  <c r="N121" l="1"/>
  <c r="O121" s="1"/>
  <c r="P113"/>
  <c r="P116" s="1"/>
  <c r="P121" s="1"/>
  <c r="U121" s="1"/>
  <c r="V121" s="1"/>
  <c r="U113"/>
  <c r="U116" s="1"/>
  <c r="W121" l="1"/>
  <c r="Y121" s="1"/>
  <c r="V116"/>
  <c r="W116" s="1"/>
  <c r="Y116" s="1"/>
  <c r="V113"/>
  <c r="W113" s="1"/>
  <c r="Y113" s="1"/>
</calcChain>
</file>

<file path=xl/sharedStrings.xml><?xml version="1.0" encoding="utf-8"?>
<sst xmlns="http://schemas.openxmlformats.org/spreadsheetml/2006/main" count="790" uniqueCount="256">
  <si>
    <t>№ п/п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</si>
  <si>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</si>
  <si>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</si>
  <si>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</si>
  <si>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</si>
  <si>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</si>
  <si>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</si>
  <si>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</si>
  <si>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</si>
  <si>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</si>
  <si>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</si>
  <si>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</si>
  <si>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</si>
  <si>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</si>
  <si>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электроэнергия</t>
  </si>
  <si>
    <t>1.5</t>
  </si>
  <si>
    <t>вода покупная</t>
  </si>
  <si>
    <t>1.6</t>
  </si>
  <si>
    <t>химические реагенты</t>
  </si>
  <si>
    <t>1.7</t>
  </si>
  <si>
    <t>запасные части</t>
  </si>
  <si>
    <t>1.8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</si>
  <si>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</si>
  <si>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</si>
  <si>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</si>
  <si>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</si>
  <si>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</si>
  <si>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</si>
  <si>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2.4</t>
  </si>
  <si>
    <t>Амортизация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</si>
  <si>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</si>
  <si>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</si>
  <si>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</si>
  <si>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4.2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</si>
  <si>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</si>
  <si>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</si>
  <si>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</si>
  <si>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</si>
  <si>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</si>
  <si>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</si>
  <si>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</si>
  <si>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</si>
  <si>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5.5</t>
  </si>
  <si>
    <t>обязательные виды страхования</t>
  </si>
  <si>
    <t>6.1</t>
  </si>
  <si>
    <t>затраты на экологию</t>
  </si>
  <si>
    <t>6.2</t>
  </si>
  <si>
    <t>6.3</t>
  </si>
  <si>
    <t>6.7</t>
  </si>
  <si>
    <t>командировочные расходы</t>
  </si>
  <si>
    <t>6.8</t>
  </si>
  <si>
    <t>6.9</t>
  </si>
  <si>
    <t>канцелярские товары</t>
  </si>
  <si>
    <t>6.10</t>
  </si>
  <si>
    <t>прочие</t>
  </si>
  <si>
    <t>II</t>
  </si>
  <si>
    <t>Расходы периода,
всего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</si>
  <si>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</si>
  <si>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</si>
  <si>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</si>
  <si>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</si>
  <si>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</si>
  <si>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</si>
  <si>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социальное страхование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</si>
  <si>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</si>
  <si>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</si>
  <si>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</si>
  <si>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</si>
  <si>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</si>
  <si>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</si>
  <si>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</si>
  <si>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</si>
  <si>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</si>
  <si>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</si>
  <si>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</si>
  <si>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</si>
  <si>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7.12</t>
  </si>
  <si>
    <t>7.13</t>
  </si>
  <si>
    <t>7.14</t>
  </si>
  <si>
    <t>7.15</t>
  </si>
  <si>
    <t>7.16</t>
  </si>
  <si>
    <t>расходы на содержание и обслуживание технических средств управления, узлов связи, вычислительной техники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</si>
  <si>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</si>
  <si>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</si>
  <si>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</si>
  <si>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</si>
  <si>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</si>
  <si>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</si>
  <si>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</si>
  <si>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</si>
  <si>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</si>
  <si>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обязательное страхование</t>
  </si>
  <si>
    <t>вывоз мусора</t>
  </si>
  <si>
    <t>содержание головного предприятия</t>
  </si>
  <si>
    <t>III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</si>
  <si>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</si>
  <si>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</si>
  <si>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</si>
  <si>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</si>
  <si>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</si>
  <si>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</si>
  <si>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</si>
  <si>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</si>
  <si>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</si>
  <si>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%</t>
  </si>
  <si>
    <t>VIII</t>
  </si>
  <si>
    <t>Тариф (без НДС)</t>
  </si>
  <si>
    <t>тенге/м3</t>
  </si>
  <si>
    <t>прочие материалы</t>
  </si>
  <si>
    <t>соц.отчисления</t>
  </si>
  <si>
    <t>соц.страхование</t>
  </si>
  <si>
    <t>отопление</t>
  </si>
  <si>
    <t>6.11</t>
  </si>
  <si>
    <t>7.26</t>
  </si>
  <si>
    <t>7.27</t>
  </si>
  <si>
    <t>налоги  и платежи в бюджет</t>
  </si>
  <si>
    <t>Всего затрат</t>
  </si>
  <si>
    <t>Транспортировка воды по магистральным каналам Бартогайского вдхр.</t>
  </si>
  <si>
    <t>6.12</t>
  </si>
  <si>
    <t>услуги связи</t>
  </si>
  <si>
    <t>аттестация гидропостов</t>
  </si>
  <si>
    <t>6.13</t>
  </si>
  <si>
    <t>социальные отчисления</t>
  </si>
  <si>
    <t>7.28</t>
  </si>
  <si>
    <t>роялти</t>
  </si>
  <si>
    <t>услуги автотранспорта и механизма</t>
  </si>
  <si>
    <t>аренда (офиса, гаража, автотранспорта)</t>
  </si>
  <si>
    <t>аренда основных средств общехозяйственного назначения</t>
  </si>
  <si>
    <t>содержание автотранспорта</t>
  </si>
  <si>
    <t>другие расходы, всего
в том числе</t>
  </si>
  <si>
    <t>расходы на выплату вознаграждений</t>
  </si>
  <si>
    <t>услуги сторонних организаций</t>
  </si>
  <si>
    <t>затраты на компенсацию нормат.потерь</t>
  </si>
  <si>
    <t>защитно-регулируемые работы на случай ЧС</t>
  </si>
  <si>
    <t>аренда автотранспорта</t>
  </si>
  <si>
    <t>6.14</t>
  </si>
  <si>
    <t>6.15</t>
  </si>
  <si>
    <t>аренда помещения</t>
  </si>
  <si>
    <t>4.3</t>
  </si>
  <si>
    <t>текущий ремонт</t>
  </si>
  <si>
    <t>6.16</t>
  </si>
  <si>
    <t>6.17</t>
  </si>
  <si>
    <t>консалтинговые услуги</t>
  </si>
  <si>
    <t>4.4</t>
  </si>
  <si>
    <t>асфальтирование после ремонтных работ</t>
  </si>
  <si>
    <t>Всего по филиалам РГП "Казводхоз"</t>
  </si>
  <si>
    <t>Другие затраты (необходимо расшифровать)</t>
  </si>
  <si>
    <t>обучение лаборантов</t>
  </si>
  <si>
    <t>аттестация лаборатории</t>
  </si>
  <si>
    <t>подписка/периодическая печать</t>
  </si>
  <si>
    <t>Временный компенсирующий тариф (без НДС)</t>
  </si>
  <si>
    <t>Период действия компенсирующего тарифа</t>
  </si>
  <si>
    <t>Сумма необоснованно полученного дохода, с учетом ставки рефинансирования (НДк)</t>
  </si>
  <si>
    <t>2.5</t>
  </si>
  <si>
    <t>обязательные профессиональные пенсионные взносы</t>
  </si>
  <si>
    <t>2.6</t>
  </si>
  <si>
    <t>материальная помощь к отпуску</t>
  </si>
  <si>
    <t>повышение квалификации</t>
  </si>
  <si>
    <t>7.29</t>
  </si>
  <si>
    <t>нотариальные услуги</t>
  </si>
  <si>
    <t>финансовая экспертиза</t>
  </si>
  <si>
    <t>техническая экспертиза</t>
  </si>
  <si>
    <t>консультационные услуги</t>
  </si>
  <si>
    <t>аудиторские услуги</t>
  </si>
  <si>
    <t>Предельный тариф по видам регулируемых услуг филиалов РГП "Казводхоз" на 2015-2019 годы</t>
  </si>
  <si>
    <t>2.7</t>
  </si>
  <si>
    <t>обязательные пенсионные взносы</t>
  </si>
  <si>
    <t>затраты на поверку и аттестацию приборов учета воды и электроэнергии, лабораторий, обслед. энергооборудования, энергоиспытания и энергоэкспертизы</t>
  </si>
  <si>
    <t>представительские расходы, в том числе</t>
  </si>
  <si>
    <t>связь</t>
  </si>
  <si>
    <t>IP - телефония</t>
  </si>
  <si>
    <t>электронная почта и интернет</t>
  </si>
  <si>
    <t>периодическая печать</t>
  </si>
  <si>
    <t>плата за пользование водными ресурсами из поверхностных источников</t>
  </si>
  <si>
    <t>плата в фонд охраны природы</t>
  </si>
  <si>
    <t>7.28.1</t>
  </si>
  <si>
    <t>7.28.2</t>
  </si>
  <si>
    <t>7.28.3</t>
  </si>
  <si>
    <t>7.28.4</t>
  </si>
  <si>
    <t>7.30</t>
  </si>
  <si>
    <t>7.30.1</t>
  </si>
  <si>
    <t>7.30.2</t>
  </si>
  <si>
    <t>7.30.3</t>
  </si>
  <si>
    <t>7.30.4</t>
  </si>
  <si>
    <t>7.30.5</t>
  </si>
  <si>
    <t>7.30.6</t>
  </si>
  <si>
    <t>7.30.7</t>
  </si>
  <si>
    <t>7.30.8</t>
  </si>
  <si>
    <t>7.30.9</t>
  </si>
  <si>
    <t>7.30.10</t>
  </si>
  <si>
    <t>7.30.11</t>
  </si>
  <si>
    <t>7.30.12</t>
  </si>
  <si>
    <t>7.30.13</t>
  </si>
  <si>
    <t>7.30.14</t>
  </si>
  <si>
    <t>7.30.15</t>
  </si>
  <si>
    <t>плата за использование радиочастотного спектра</t>
  </si>
  <si>
    <t>7.30.16</t>
  </si>
  <si>
    <t>почтовые услуги</t>
  </si>
  <si>
    <t>Сумма необоснованного дохода</t>
  </si>
  <si>
    <t>Справочно:</t>
  </si>
  <si>
    <t>человек</t>
  </si>
  <si>
    <t>ПП</t>
  </si>
  <si>
    <t>АУП</t>
  </si>
  <si>
    <t>вспомогательный персонал</t>
  </si>
  <si>
    <t>тенге</t>
  </si>
  <si>
    <t>Срднемесячная заработная плата, всего</t>
  </si>
  <si>
    <t>Среднесписочная численность персонала, всего</t>
  </si>
  <si>
    <t>Капитальный ремонт, приводящий к увеличению стоимости основных средств (инвестпрограмма)</t>
  </si>
  <si>
    <t>ВСЕГО за весь период реализации</t>
  </si>
  <si>
    <t>с 01.08.2016 г.</t>
  </si>
  <si>
    <t>с 01.08.2017 г.</t>
  </si>
  <si>
    <t>с 01.08.2018 г.</t>
  </si>
  <si>
    <t>с 01.08.2019 г.</t>
  </si>
  <si>
    <t>с 01.08.2020г.</t>
  </si>
  <si>
    <t>Подача воды по каналам (Большой Алматинский канал, Шелекское отделение, Куртинское водохранилище)</t>
  </si>
  <si>
    <t>БАК</t>
  </si>
  <si>
    <t>Шелекское отделение</t>
  </si>
  <si>
    <t>Куртинское водохранилище</t>
  </si>
  <si>
    <t>питьевая вода</t>
  </si>
  <si>
    <t xml:space="preserve">общий план на 12 месяцев </t>
  </si>
  <si>
    <t>план на 5 мес.2016 года</t>
  </si>
  <si>
    <t>Филиал "БАК им.Д.Кунаева"</t>
  </si>
  <si>
    <t>Подача питьевой воды (Талгарский ГВ)</t>
  </si>
  <si>
    <t>Подача питьевой воды (Бозойский ГВ)</t>
  </si>
  <si>
    <t>Подача питьевой воды (Тургенскийй ГВ)</t>
  </si>
  <si>
    <t>Подача поливной  воды (БАК,Шелекское отделение)</t>
  </si>
  <si>
    <t>Подача поливной  воды (Куртинское водохранилище)</t>
  </si>
  <si>
    <t>факт 2016 года</t>
  </si>
  <si>
    <t>Налог на имущества 1%</t>
  </si>
  <si>
    <t xml:space="preserve">Страхование автотранспорта </t>
  </si>
  <si>
    <t>6.18</t>
  </si>
  <si>
    <t>6.19</t>
  </si>
  <si>
    <t>6.20</t>
  </si>
  <si>
    <t>6.21</t>
  </si>
  <si>
    <t>6.22</t>
  </si>
  <si>
    <t>6.23</t>
  </si>
  <si>
    <t>Наклодные расходы 15%</t>
  </si>
  <si>
    <t>7.30.17</t>
  </si>
  <si>
    <t>Налог на водные ресурсы</t>
  </si>
  <si>
    <t>Проведение архивации документов</t>
  </si>
  <si>
    <t>2.8</t>
  </si>
  <si>
    <t xml:space="preserve">Эмиссия в окруж.среды </t>
  </si>
  <si>
    <t>в т.ч. Уч. Большой Алматинский канал</t>
  </si>
  <si>
    <t xml:space="preserve">уч. Шелекское отделение </t>
  </si>
  <si>
    <t>IХ</t>
  </si>
  <si>
    <t xml:space="preserve">Регулируемая база задействованных активов </t>
  </si>
  <si>
    <t>ИТОГ за 12 мес.</t>
  </si>
  <si>
    <t>техосмотр-83, лаб.услуги-279, пеня-1, переоценка имущества-212</t>
  </si>
  <si>
    <t>План на 2016 год (12 мес)</t>
  </si>
  <si>
    <t xml:space="preserve">Отклонение </t>
  </si>
  <si>
    <t>Налог на транспорт-586, налог на имущества-3757, земельный налог-520тг, други обязательные платежи в бюджет-6512, прочие-390</t>
  </si>
  <si>
    <t xml:space="preserve">план 7 мес </t>
  </si>
  <si>
    <t>Исполнение тарифной сметы за 2016 год                    по филиалу "БАК им. Д.Кунаева"</t>
  </si>
  <si>
    <t>5.6</t>
  </si>
  <si>
    <t>Всего на 12 мес.</t>
  </si>
  <si>
    <t>услуга по подаче поливной,питьевой воды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</si>
</sst>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_-* #,##0.00000_р_._-;\-* #,##0.00000_р_._-;_-* &quot;-&quot;??_р_._-;_-@_-"/>
    <numFmt numFmtId="167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14">
    <xf numFmtId="0" fontId="0" fillId="0" borderId="0" xfId="0"/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left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5" fillId="3" borderId="1" xfId="2" applyFont="1" applyFill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43" fontId="5" fillId="3" borderId="1" xfId="2" applyFont="1" applyFill="1" applyBorder="1" applyAlignment="1">
      <alignment horizontal="left" vertical="center"/>
    </xf>
    <xf numFmtId="43" fontId="5" fillId="0" borderId="1" xfId="2" applyFont="1" applyBorder="1" applyAlignment="1">
      <alignment horizontal="left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left" vertical="center" wrapText="1"/>
    </xf>
    <xf numFmtId="43" fontId="4" fillId="2" borderId="1" xfId="2" applyFont="1" applyFill="1" applyBorder="1" applyAlignment="1">
      <alignment horizontal="left" vertical="center"/>
    </xf>
    <xf numFmtId="43" fontId="4" fillId="2" borderId="1" xfId="2" applyFont="1" applyFill="1" applyBorder="1" applyAlignment="1">
      <alignment horizontal="center" vertical="center"/>
    </xf>
    <xf numFmtId="43" fontId="4" fillId="4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43" fontId="4" fillId="0" borderId="1" xfId="2" applyFont="1" applyBorder="1" applyAlignment="1">
      <alignment vertical="center"/>
    </xf>
    <xf numFmtId="164" fontId="4" fillId="2" borderId="1" xfId="2" applyNumberFormat="1" applyFont="1" applyFill="1" applyBorder="1" applyAlignment="1">
      <alignment horizontal="center" vertical="center"/>
    </xf>
    <xf numFmtId="43" fontId="4" fillId="2" borderId="1" xfId="2" applyNumberFormat="1" applyFont="1" applyFill="1" applyBorder="1" applyAlignment="1">
      <alignment horizontal="center" vertical="center"/>
    </xf>
    <xf numFmtId="43" fontId="5" fillId="5" borderId="1" xfId="2" applyFont="1" applyFill="1" applyBorder="1" applyAlignment="1">
      <alignment horizontal="center" vertical="center"/>
    </xf>
    <xf numFmtId="43" fontId="5" fillId="0" borderId="1" xfId="2" applyFont="1" applyBorder="1" applyAlignment="1">
      <alignment vertical="center"/>
    </xf>
    <xf numFmtId="43" fontId="4" fillId="5" borderId="1" xfId="2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left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left" vertical="center"/>
    </xf>
    <xf numFmtId="43" fontId="4" fillId="4" borderId="1" xfId="2" applyFont="1" applyFill="1" applyBorder="1" applyAlignment="1">
      <alignment horizontal="left" vertical="center"/>
    </xf>
    <xf numFmtId="43" fontId="4" fillId="0" borderId="1" xfId="2" applyFont="1" applyFill="1" applyBorder="1" applyAlignment="1">
      <alignment horizontal="left" vertical="center"/>
    </xf>
    <xf numFmtId="2" fontId="6" fillId="6" borderId="1" xfId="1" applyNumberFormat="1" applyFont="1" applyFill="1" applyBorder="1" applyAlignment="1">
      <alignment horizontal="center" vertical="center" wrapText="1"/>
    </xf>
    <xf numFmtId="2" fontId="6" fillId="6" borderId="1" xfId="1" applyNumberFormat="1" applyFont="1" applyFill="1" applyBorder="1" applyAlignment="1">
      <alignment horizontal="left" vertical="center" wrapText="1"/>
    </xf>
    <xf numFmtId="43" fontId="4" fillId="6" borderId="1" xfId="2" applyFont="1" applyFill="1" applyBorder="1" applyAlignment="1">
      <alignment horizontal="left" vertical="center"/>
    </xf>
    <xf numFmtId="43" fontId="4" fillId="6" borderId="1" xfId="2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7" borderId="1" xfId="1" applyNumberFormat="1" applyFont="1" applyFill="1" applyBorder="1" applyAlignment="1">
      <alignment horizontal="center" vertical="center" wrapText="1"/>
    </xf>
    <xf numFmtId="43" fontId="4" fillId="7" borderId="1" xfId="2" applyFont="1" applyFill="1" applyBorder="1" applyAlignment="1">
      <alignment horizontal="left" vertical="center"/>
    </xf>
    <xf numFmtId="164" fontId="4" fillId="7" borderId="1" xfId="2" applyNumberFormat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left" vertical="center" wrapText="1"/>
    </xf>
    <xf numFmtId="43" fontId="4" fillId="5" borderId="1" xfId="2" applyFont="1" applyFill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center" vertical="center" wrapText="1"/>
    </xf>
    <xf numFmtId="2" fontId="7" fillId="7" borderId="1" xfId="1" applyNumberFormat="1" applyFont="1" applyFill="1" applyBorder="1" applyAlignment="1">
      <alignment horizontal="left" vertical="center" wrapText="1"/>
    </xf>
    <xf numFmtId="164" fontId="7" fillId="7" borderId="1" xfId="2" applyNumberFormat="1" applyFont="1" applyFill="1" applyBorder="1" applyAlignment="1">
      <alignment horizontal="center" vertical="center"/>
    </xf>
    <xf numFmtId="43" fontId="7" fillId="7" borderId="1" xfId="2" applyFont="1" applyFill="1" applyBorder="1" applyAlignment="1">
      <alignment horizontal="center" vertical="center"/>
    </xf>
    <xf numFmtId="164" fontId="7" fillId="7" borderId="1" xfId="2" applyNumberFormat="1" applyFont="1" applyFill="1" applyBorder="1" applyAlignment="1">
      <alignment horizontal="center" vertical="center" wrapText="1"/>
    </xf>
    <xf numFmtId="43" fontId="4" fillId="4" borderId="1" xfId="2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 wrapText="1"/>
    </xf>
    <xf numFmtId="2" fontId="6" fillId="8" borderId="3" xfId="1" applyNumberFormat="1" applyFont="1" applyFill="1" applyBorder="1" applyAlignment="1">
      <alignment horizontal="left" vertical="center" wrapText="1"/>
    </xf>
    <xf numFmtId="43" fontId="4" fillId="8" borderId="3" xfId="2" applyFont="1" applyFill="1" applyBorder="1" applyAlignment="1">
      <alignment horizontal="left" vertical="center"/>
    </xf>
    <xf numFmtId="43" fontId="4" fillId="8" borderId="3" xfId="2" applyFont="1" applyFill="1" applyBorder="1" applyAlignment="1">
      <alignment horizontal="center" vertical="center"/>
    </xf>
    <xf numFmtId="164" fontId="4" fillId="8" borderId="3" xfId="2" applyNumberFormat="1" applyFont="1" applyFill="1" applyBorder="1" applyAlignment="1">
      <alignment horizontal="center" vertical="center"/>
    </xf>
    <xf numFmtId="166" fontId="4" fillId="8" borderId="3" xfId="2" applyNumberFormat="1" applyFont="1" applyFill="1" applyBorder="1" applyAlignment="1">
      <alignment horizontal="center" vertical="center"/>
    </xf>
    <xf numFmtId="164" fontId="4" fillId="8" borderId="3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/>
    </xf>
    <xf numFmtId="4" fontId="14" fillId="11" borderId="1" xfId="0" applyNumberFormat="1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left" vertical="center" wrapText="1"/>
    </xf>
    <xf numFmtId="43" fontId="6" fillId="2" borderId="3" xfId="2" applyFont="1" applyFill="1" applyBorder="1" applyAlignment="1">
      <alignment horizontal="left" vertical="center"/>
    </xf>
    <xf numFmtId="164" fontId="6" fillId="2" borderId="3" xfId="2" applyNumberFormat="1" applyFont="1" applyFill="1" applyBorder="1" applyAlignment="1">
      <alignment horizontal="center" vertical="center"/>
    </xf>
    <xf numFmtId="43" fontId="6" fillId="2" borderId="3" xfId="2" applyNumberFormat="1" applyFont="1" applyFill="1" applyBorder="1" applyAlignment="1">
      <alignment horizontal="center" vertical="center"/>
    </xf>
    <xf numFmtId="43" fontId="5" fillId="0" borderId="3" xfId="2" applyFont="1" applyBorder="1" applyAlignment="1">
      <alignment horizontal="left" vertical="center"/>
    </xf>
    <xf numFmtId="43" fontId="5" fillId="0" borderId="2" xfId="2" applyFont="1" applyBorder="1" applyAlignment="1">
      <alignment horizontal="left" vertical="center"/>
    </xf>
    <xf numFmtId="43" fontId="5" fillId="0" borderId="3" xfId="2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 wrapText="1"/>
    </xf>
    <xf numFmtId="43" fontId="6" fillId="2" borderId="3" xfId="2" applyNumberFormat="1" applyFont="1" applyFill="1" applyBorder="1" applyAlignment="1">
      <alignment horizontal="center" vertical="center" wrapText="1"/>
    </xf>
    <xf numFmtId="43" fontId="4" fillId="2" borderId="1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167" fontId="5" fillId="0" borderId="1" xfId="2" applyNumberFormat="1" applyFont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 wrapText="1"/>
    </xf>
    <xf numFmtId="2" fontId="15" fillId="9" borderId="3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5" fillId="11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4" fontId="4" fillId="12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4" fontId="5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" fontId="5" fillId="13" borderId="0" xfId="0" applyNumberFormat="1" applyFont="1" applyFill="1" applyAlignment="1">
      <alignment horizontal="center" vertical="center"/>
    </xf>
    <xf numFmtId="4" fontId="5" fillId="1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3" fontId="4" fillId="2" borderId="6" xfId="2" applyFont="1" applyFill="1" applyBorder="1" applyAlignment="1">
      <alignment horizontal="center" vertical="center"/>
    </xf>
    <xf numFmtId="43" fontId="5" fillId="3" borderId="6" xfId="2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3" fontId="4" fillId="3" borderId="6" xfId="2" applyFont="1" applyFill="1" applyBorder="1" applyAlignment="1">
      <alignment horizontal="center" vertical="center"/>
    </xf>
    <xf numFmtId="4" fontId="4" fillId="12" borderId="6" xfId="0" applyNumberFormat="1" applyFont="1" applyFill="1" applyBorder="1" applyAlignment="1">
      <alignment horizontal="center" vertical="center"/>
    </xf>
    <xf numFmtId="165" fontId="4" fillId="2" borderId="6" xfId="2" applyNumberFormat="1" applyFont="1" applyFill="1" applyBorder="1" applyAlignment="1">
      <alignment horizontal="center" vertical="center"/>
    </xf>
    <xf numFmtId="43" fontId="4" fillId="4" borderId="6" xfId="2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5" fillId="11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13" borderId="0" xfId="0" applyNumberFormat="1" applyFont="1" applyFill="1" applyBorder="1" applyAlignment="1">
      <alignment horizontal="center" vertical="center"/>
    </xf>
    <xf numFmtId="4" fontId="4" fillId="13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17" fillId="12" borderId="0" xfId="0" applyFont="1" applyFill="1" applyAlignment="1">
      <alignment horizontal="center" vertical="center"/>
    </xf>
    <xf numFmtId="4" fontId="17" fillId="12" borderId="0" xfId="0" applyNumberFormat="1" applyFont="1" applyFill="1" applyAlignment="1">
      <alignment horizontal="center" vertical="center"/>
    </xf>
    <xf numFmtId="0" fontId="10" fillId="12" borderId="8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4" fontId="5" fillId="12" borderId="0" xfId="0" applyNumberFormat="1" applyFont="1" applyFill="1" applyAlignment="1">
      <alignment horizontal="center" vertical="center"/>
    </xf>
    <xf numFmtId="0" fontId="4" fillId="12" borderId="5" xfId="0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" fontId="4" fillId="12" borderId="1" xfId="1" applyNumberFormat="1" applyFont="1" applyFill="1" applyBorder="1" applyAlignment="1">
      <alignment horizontal="center" vertical="center" wrapText="1"/>
    </xf>
    <xf numFmtId="1" fontId="5" fillId="12" borderId="0" xfId="0" applyNumberFormat="1" applyFont="1" applyFill="1" applyAlignment="1">
      <alignment horizontal="center" vertical="center"/>
    </xf>
    <xf numFmtId="2" fontId="6" fillId="12" borderId="1" xfId="1" applyNumberFormat="1" applyFont="1" applyFill="1" applyBorder="1" applyAlignment="1">
      <alignment horizontal="center" vertical="center" wrapText="1"/>
    </xf>
    <xf numFmtId="2" fontId="6" fillId="12" borderId="1" xfId="1" applyNumberFormat="1" applyFont="1" applyFill="1" applyBorder="1" applyAlignment="1">
      <alignment horizontal="left" vertical="center" wrapText="1"/>
    </xf>
    <xf numFmtId="43" fontId="4" fillId="12" borderId="1" xfId="2" applyFont="1" applyFill="1" applyBorder="1" applyAlignment="1">
      <alignment horizontal="left" vertical="center"/>
    </xf>
    <xf numFmtId="43" fontId="4" fillId="12" borderId="6" xfId="2" applyFont="1" applyFill="1" applyBorder="1" applyAlignment="1">
      <alignment horizontal="center" vertical="center"/>
    </xf>
    <xf numFmtId="43" fontId="4" fillId="12" borderId="1" xfId="2" applyFont="1" applyFill="1" applyBorder="1" applyAlignment="1">
      <alignment horizontal="center" vertical="center"/>
    </xf>
    <xf numFmtId="43" fontId="5" fillId="12" borderId="1" xfId="0" applyNumberFormat="1" applyFont="1" applyFill="1" applyBorder="1" applyAlignment="1">
      <alignment horizontal="center" vertical="center"/>
    </xf>
    <xf numFmtId="1" fontId="2" fillId="12" borderId="1" xfId="1" applyNumberFormat="1" applyFont="1" applyFill="1" applyBorder="1" applyAlignment="1">
      <alignment horizontal="center" vertical="center" wrapText="1"/>
    </xf>
    <xf numFmtId="2" fontId="2" fillId="12" borderId="1" xfId="1" applyNumberFormat="1" applyFont="1" applyFill="1" applyBorder="1" applyAlignment="1">
      <alignment horizontal="left" vertical="center" wrapText="1"/>
    </xf>
    <xf numFmtId="2" fontId="2" fillId="12" borderId="1" xfId="1" applyNumberFormat="1" applyFont="1" applyFill="1" applyBorder="1" applyAlignment="1">
      <alignment horizontal="center" vertical="center" wrapText="1"/>
    </xf>
    <xf numFmtId="43" fontId="5" fillId="12" borderId="1" xfId="2" applyFont="1" applyFill="1" applyBorder="1" applyAlignment="1">
      <alignment horizontal="left" vertical="center"/>
    </xf>
    <xf numFmtId="43" fontId="5" fillId="12" borderId="6" xfId="2" applyFont="1" applyFill="1" applyBorder="1" applyAlignment="1">
      <alignment horizontal="center" vertical="center"/>
    </xf>
    <xf numFmtId="43" fontId="5" fillId="12" borderId="1" xfId="2" applyFont="1" applyFill="1" applyBorder="1" applyAlignment="1">
      <alignment horizontal="center" vertical="center"/>
    </xf>
    <xf numFmtId="2" fontId="2" fillId="12" borderId="7" xfId="1" applyNumberFormat="1" applyFont="1" applyFill="1" applyBorder="1" applyAlignment="1">
      <alignment horizontal="center" vertical="center" wrapText="1"/>
    </xf>
    <xf numFmtId="4" fontId="5" fillId="12" borderId="6" xfId="0" applyNumberFormat="1" applyFont="1" applyFill="1" applyBorder="1" applyAlignment="1">
      <alignment horizontal="center" vertical="center"/>
    </xf>
    <xf numFmtId="4" fontId="5" fillId="12" borderId="1" xfId="0" applyNumberFormat="1" applyFont="1" applyFill="1" applyBorder="1" applyAlignment="1">
      <alignment horizontal="center" vertical="center"/>
    </xf>
    <xf numFmtId="1" fontId="2" fillId="12" borderId="7" xfId="1" applyNumberFormat="1" applyFont="1" applyFill="1" applyBorder="1" applyAlignment="1">
      <alignment horizontal="center" vertical="center" wrapText="1"/>
    </xf>
    <xf numFmtId="1" fontId="6" fillId="12" borderId="7" xfId="1" applyNumberFormat="1" applyFont="1" applyFill="1" applyBorder="1" applyAlignment="1">
      <alignment horizontal="center" vertical="center" wrapText="1"/>
    </xf>
    <xf numFmtId="43" fontId="4" fillId="12" borderId="1" xfId="0" applyNumberFormat="1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1" fontId="6" fillId="12" borderId="1" xfId="1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/>
    </xf>
    <xf numFmtId="43" fontId="5" fillId="12" borderId="3" xfId="2" applyFont="1" applyFill="1" applyBorder="1" applyAlignment="1">
      <alignment horizontal="center" vertical="center"/>
    </xf>
    <xf numFmtId="43" fontId="5" fillId="12" borderId="2" xfId="2" applyFont="1" applyFill="1" applyBorder="1" applyAlignment="1">
      <alignment horizontal="center" vertical="center"/>
    </xf>
    <xf numFmtId="43" fontId="4" fillId="12" borderId="1" xfId="2" applyFont="1" applyFill="1" applyBorder="1" applyAlignment="1">
      <alignment vertical="center"/>
    </xf>
    <xf numFmtId="164" fontId="4" fillId="12" borderId="1" xfId="2" applyNumberFormat="1" applyFont="1" applyFill="1" applyBorder="1" applyAlignment="1">
      <alignment horizontal="center" vertical="center"/>
    </xf>
    <xf numFmtId="165" fontId="4" fillId="12" borderId="1" xfId="2" applyNumberFormat="1" applyFont="1" applyFill="1" applyBorder="1" applyAlignment="1">
      <alignment horizontal="center" vertical="center"/>
    </xf>
    <xf numFmtId="165" fontId="4" fillId="12" borderId="6" xfId="2" applyNumberFormat="1" applyFont="1" applyFill="1" applyBorder="1" applyAlignment="1">
      <alignment horizontal="center" vertical="center"/>
    </xf>
    <xf numFmtId="43" fontId="4" fillId="12" borderId="1" xfId="2" applyNumberFormat="1" applyFont="1" applyFill="1" applyBorder="1" applyAlignment="1">
      <alignment horizontal="center" vertical="center"/>
    </xf>
    <xf numFmtId="43" fontId="4" fillId="12" borderId="6" xfId="2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43" fontId="4" fillId="12" borderId="1" xfId="2" applyNumberFormat="1" applyFont="1" applyFill="1" applyBorder="1" applyAlignment="1">
      <alignment horizontal="center" vertical="center" wrapText="1"/>
    </xf>
    <xf numFmtId="2" fontId="7" fillId="12" borderId="1" xfId="1" applyNumberFormat="1" applyFont="1" applyFill="1" applyBorder="1" applyAlignment="1">
      <alignment horizontal="left" vertical="center" wrapText="1"/>
    </xf>
    <xf numFmtId="164" fontId="7" fillId="12" borderId="1" xfId="2" applyNumberFormat="1" applyFont="1" applyFill="1" applyBorder="1" applyAlignment="1">
      <alignment horizontal="center" vertical="center"/>
    </xf>
    <xf numFmtId="43" fontId="7" fillId="12" borderId="1" xfId="2" applyFont="1" applyFill="1" applyBorder="1" applyAlignment="1">
      <alignment horizontal="center" vertical="center"/>
    </xf>
    <xf numFmtId="164" fontId="7" fillId="12" borderId="1" xfId="2" applyNumberFormat="1" applyFont="1" applyFill="1" applyBorder="1" applyAlignment="1">
      <alignment horizontal="center" vertical="center" wrapText="1"/>
    </xf>
    <xf numFmtId="164" fontId="4" fillId="12" borderId="1" xfId="2" applyNumberFormat="1" applyFont="1" applyFill="1" applyBorder="1" applyAlignment="1">
      <alignment horizontal="center" vertical="center" wrapText="1"/>
    </xf>
    <xf numFmtId="2" fontId="6" fillId="12" borderId="3" xfId="1" applyNumberFormat="1" applyFont="1" applyFill="1" applyBorder="1" applyAlignment="1">
      <alignment horizontal="center" vertical="center" wrapText="1"/>
    </xf>
    <xf numFmtId="2" fontId="6" fillId="12" borderId="3" xfId="1" applyNumberFormat="1" applyFont="1" applyFill="1" applyBorder="1" applyAlignment="1">
      <alignment horizontal="left" vertical="center" wrapText="1"/>
    </xf>
    <xf numFmtId="43" fontId="4" fillId="12" borderId="3" xfId="2" applyFont="1" applyFill="1" applyBorder="1" applyAlignment="1">
      <alignment horizontal="left" vertical="center"/>
    </xf>
    <xf numFmtId="164" fontId="4" fillId="12" borderId="3" xfId="2" applyNumberFormat="1" applyFont="1" applyFill="1" applyBorder="1" applyAlignment="1">
      <alignment horizontal="center" vertical="center"/>
    </xf>
    <xf numFmtId="166" fontId="4" fillId="12" borderId="3" xfId="2" applyNumberFormat="1" applyFont="1" applyFill="1" applyBorder="1" applyAlignment="1">
      <alignment horizontal="center" vertical="center"/>
    </xf>
    <xf numFmtId="43" fontId="4" fillId="12" borderId="3" xfId="2" applyFont="1" applyFill="1" applyBorder="1" applyAlignment="1">
      <alignment horizontal="center" vertical="center"/>
    </xf>
    <xf numFmtId="164" fontId="4" fillId="12" borderId="3" xfId="2" applyNumberFormat="1" applyFont="1" applyFill="1" applyBorder="1" applyAlignment="1">
      <alignment horizontal="center" vertical="center" wrapText="1"/>
    </xf>
    <xf numFmtId="43" fontId="6" fillId="12" borderId="3" xfId="2" applyFont="1" applyFill="1" applyBorder="1" applyAlignment="1">
      <alignment horizontal="left" vertical="center"/>
    </xf>
    <xf numFmtId="164" fontId="6" fillId="12" borderId="3" xfId="2" applyNumberFormat="1" applyFont="1" applyFill="1" applyBorder="1" applyAlignment="1">
      <alignment horizontal="center" vertical="center"/>
    </xf>
    <xf numFmtId="43" fontId="6" fillId="12" borderId="3" xfId="2" applyNumberFormat="1" applyFont="1" applyFill="1" applyBorder="1" applyAlignment="1">
      <alignment horizontal="center" vertical="center"/>
    </xf>
    <xf numFmtId="164" fontId="14" fillId="12" borderId="3" xfId="2" applyNumberFormat="1" applyFont="1" applyFill="1" applyBorder="1" applyAlignment="1">
      <alignment horizontal="center" vertical="center" wrapText="1"/>
    </xf>
    <xf numFmtId="43" fontId="6" fillId="12" borderId="3" xfId="2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4" fontId="2" fillId="12" borderId="6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4" fontId="14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vertical="center" wrapText="1"/>
    </xf>
    <xf numFmtId="0" fontId="9" fillId="12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center" wrapText="1"/>
    </xf>
    <xf numFmtId="2" fontId="15" fillId="12" borderId="3" xfId="1" applyNumberFormat="1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67" fontId="4" fillId="12" borderId="1" xfId="2" applyNumberFormat="1" applyFont="1" applyFill="1" applyBorder="1" applyAlignment="1">
      <alignment horizontal="center" vertical="center"/>
    </xf>
    <xf numFmtId="165" fontId="4" fillId="12" borderId="1" xfId="0" applyNumberFormat="1" applyFont="1" applyFill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4" fontId="4" fillId="12" borderId="0" xfId="0" applyNumberFormat="1" applyFont="1" applyFill="1" applyAlignment="1">
      <alignment horizontal="center" vertical="center"/>
    </xf>
    <xf numFmtId="4" fontId="4" fillId="12" borderId="0" xfId="0" applyNumberFormat="1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4" fontId="16" fillId="12" borderId="0" xfId="0" applyNumberFormat="1" applyFont="1" applyFill="1" applyAlignment="1">
      <alignment horizontal="center" vertical="center"/>
    </xf>
    <xf numFmtId="4" fontId="17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16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5" fillId="0" borderId="3" xfId="2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textRotation="90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13" borderId="3" xfId="0" applyNumberFormat="1" applyFont="1" applyFill="1" applyBorder="1" applyAlignment="1">
      <alignment horizontal="center" vertical="center" wrapText="1"/>
    </xf>
    <xf numFmtId="4" fontId="4" fillId="13" borderId="9" xfId="0" applyNumberFormat="1" applyFont="1" applyFill="1" applyBorder="1" applyAlignment="1">
      <alignment horizontal="center" vertical="center" wrapText="1"/>
    </xf>
    <xf numFmtId="4" fontId="4" fillId="1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12" borderId="1" xfId="1" applyNumberFormat="1" applyFont="1" applyFill="1" applyBorder="1" applyAlignment="1">
      <alignment horizontal="center" vertical="center" wrapText="1"/>
    </xf>
    <xf numFmtId="2" fontId="4" fillId="12" borderId="1" xfId="1" applyNumberFormat="1" applyFont="1" applyFill="1" applyBorder="1" applyAlignment="1">
      <alignment horizontal="center" vertical="center" textRotation="90" wrapText="1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4" fontId="4" fillId="12" borderId="3" xfId="0" applyNumberFormat="1" applyFont="1" applyFill="1" applyBorder="1" applyAlignment="1">
      <alignment horizontal="center" vertical="center" wrapText="1"/>
    </xf>
    <xf numFmtId="4" fontId="4" fillId="12" borderId="9" xfId="0" applyNumberFormat="1" applyFont="1" applyFill="1" applyBorder="1" applyAlignment="1">
      <alignment horizontal="center" vertical="center" wrapText="1"/>
    </xf>
    <xf numFmtId="4" fontId="4" fillId="12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textRotation="90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43" fontId="5" fillId="12" borderId="3" xfId="2" applyFont="1" applyFill="1" applyBorder="1" applyAlignment="1">
      <alignment horizontal="center" vertical="center"/>
    </xf>
    <xf numFmtId="43" fontId="5" fillId="12" borderId="2" xfId="2" applyFont="1" applyFill="1" applyBorder="1" applyAlignment="1">
      <alignment horizontal="center" vertical="center"/>
    </xf>
    <xf numFmtId="4" fontId="4" fillId="12" borderId="3" xfId="0" applyNumberFormat="1" applyFont="1" applyFill="1" applyBorder="1" applyAlignment="1">
      <alignment horizontal="center" vertical="center"/>
    </xf>
    <xf numFmtId="4" fontId="4" fillId="12" borderId="9" xfId="0" applyNumberFormat="1" applyFont="1" applyFill="1" applyBorder="1" applyAlignment="1">
      <alignment horizontal="center" vertical="center"/>
    </xf>
    <xf numFmtId="4" fontId="4" fillId="12" borderId="2" xfId="0" applyNumberFormat="1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 wrapText="1"/>
    </xf>
    <xf numFmtId="2" fontId="6" fillId="12" borderId="1" xfId="1" applyNumberFormat="1" applyFont="1" applyFill="1" applyBorder="1" applyAlignment="1">
      <alignment horizontal="center" vertical="center" wrapText="1"/>
    </xf>
    <xf numFmtId="2" fontId="6" fillId="12" borderId="1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6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V7" sqref="V7"/>
    </sheetView>
  </sheetViews>
  <sheetFormatPr defaultColWidth="9.140625" defaultRowHeight="12.75"/>
  <cols>
    <col min="1" max="1" width="7.42578125" style="8" customWidth="1"/>
    <col min="2" max="2" width="24.85546875" style="8" customWidth="1"/>
    <col min="3" max="3" width="10.28515625" style="8" customWidth="1"/>
    <col min="4" max="4" width="13.5703125" style="8" hidden="1" customWidth="1"/>
    <col min="5" max="5" width="13.7109375" style="8" hidden="1" customWidth="1"/>
    <col min="6" max="6" width="23.7109375" style="8" customWidth="1"/>
    <col min="7" max="7" width="15.5703125" style="8" hidden="1" customWidth="1"/>
    <col min="8" max="8" width="22.7109375" style="8" customWidth="1"/>
    <col min="9" max="13" width="14.85546875" style="8" hidden="1" customWidth="1"/>
    <col min="14" max="14" width="20.5703125" style="8" customWidth="1"/>
    <col min="15" max="15" width="17.85546875" style="8" customWidth="1"/>
    <col min="16" max="16" width="13.28515625" style="124" bestFit="1" customWidth="1"/>
    <col min="17" max="18" width="13.85546875" style="124" customWidth="1"/>
    <col min="19" max="20" width="12.85546875" style="124" customWidth="1"/>
    <col min="21" max="21" width="13.140625" style="124" customWidth="1"/>
    <col min="22" max="22" width="10.7109375" style="145" customWidth="1"/>
    <col min="23" max="23" width="11.85546875" style="145" customWidth="1"/>
    <col min="24" max="24" width="12.28515625" style="124" customWidth="1"/>
    <col min="25" max="25" width="11.85546875" style="8" customWidth="1"/>
    <col min="26" max="16384" width="9.140625" style="8"/>
  </cols>
  <sheetData>
    <row r="1" spans="1:25" ht="15.75">
      <c r="A1" s="26" t="s">
        <v>164</v>
      </c>
      <c r="B1" s="27"/>
      <c r="C1" s="27"/>
      <c r="D1" s="27"/>
      <c r="E1" s="27"/>
      <c r="F1" s="28"/>
    </row>
    <row r="2" spans="1:25" ht="19.5">
      <c r="A2" s="25"/>
      <c r="B2" s="7"/>
      <c r="C2" s="7"/>
      <c r="D2" s="7"/>
      <c r="E2" s="41">
        <v>2</v>
      </c>
      <c r="F2" s="41"/>
      <c r="G2" s="29"/>
      <c r="H2" s="29"/>
      <c r="I2" s="29"/>
      <c r="J2" s="29"/>
      <c r="K2" s="29"/>
      <c r="L2" s="29"/>
      <c r="M2" s="29"/>
    </row>
    <row r="3" spans="1:25" ht="85.5" customHeight="1">
      <c r="A3" s="271" t="s">
        <v>0</v>
      </c>
      <c r="B3" s="271" t="s">
        <v>1</v>
      </c>
      <c r="C3" s="272" t="s">
        <v>2</v>
      </c>
      <c r="D3" s="271" t="s">
        <v>145</v>
      </c>
      <c r="E3" s="87"/>
      <c r="F3" s="262" t="s">
        <v>221</v>
      </c>
      <c r="G3" s="262"/>
      <c r="H3" s="262"/>
      <c r="I3" s="262"/>
      <c r="J3" s="262"/>
      <c r="K3" s="262"/>
      <c r="L3" s="262"/>
      <c r="M3" s="263"/>
      <c r="N3" s="257" t="s">
        <v>219</v>
      </c>
      <c r="O3" s="257" t="s">
        <v>220</v>
      </c>
      <c r="P3" s="274" t="s">
        <v>222</v>
      </c>
      <c r="Q3" s="274" t="s">
        <v>223</v>
      </c>
      <c r="R3" s="274" t="s">
        <v>224</v>
      </c>
      <c r="S3" s="274" t="s">
        <v>225</v>
      </c>
      <c r="T3" s="274" t="s">
        <v>226</v>
      </c>
      <c r="U3" s="277" t="s">
        <v>246</v>
      </c>
      <c r="V3" s="280" t="s">
        <v>251</v>
      </c>
      <c r="W3" s="280" t="s">
        <v>248</v>
      </c>
      <c r="X3" s="277" t="s">
        <v>227</v>
      </c>
      <c r="Y3" s="283" t="s">
        <v>249</v>
      </c>
    </row>
    <row r="4" spans="1:25">
      <c r="A4" s="271"/>
      <c r="B4" s="271"/>
      <c r="C4" s="272"/>
      <c r="D4" s="271"/>
      <c r="E4" s="273" t="s">
        <v>117</v>
      </c>
      <c r="F4" s="101" t="s">
        <v>218</v>
      </c>
      <c r="G4" s="85"/>
      <c r="H4" s="264" t="s">
        <v>214</v>
      </c>
      <c r="I4" s="265"/>
      <c r="J4" s="265"/>
      <c r="K4" s="265"/>
      <c r="L4" s="265"/>
      <c r="M4" s="266"/>
      <c r="N4" s="258"/>
      <c r="O4" s="258"/>
      <c r="P4" s="275"/>
      <c r="Q4" s="275"/>
      <c r="R4" s="275"/>
      <c r="S4" s="275"/>
      <c r="T4" s="275"/>
      <c r="U4" s="278"/>
      <c r="V4" s="281"/>
      <c r="W4" s="281"/>
      <c r="X4" s="278"/>
      <c r="Y4" s="284"/>
    </row>
    <row r="5" spans="1:25" ht="38.25">
      <c r="A5" s="271"/>
      <c r="B5" s="271"/>
      <c r="C5" s="272"/>
      <c r="D5" s="271"/>
      <c r="E5" s="273"/>
      <c r="F5" s="86" t="s">
        <v>209</v>
      </c>
      <c r="G5" s="86"/>
      <c r="H5" s="86" t="s">
        <v>209</v>
      </c>
      <c r="I5" s="86" t="s">
        <v>210</v>
      </c>
      <c r="J5" s="86" t="s">
        <v>211</v>
      </c>
      <c r="K5" s="86" t="s">
        <v>212</v>
      </c>
      <c r="L5" s="86" t="s">
        <v>213</v>
      </c>
      <c r="M5" s="86" t="s">
        <v>208</v>
      </c>
      <c r="N5" s="259"/>
      <c r="O5" s="259"/>
      <c r="P5" s="276"/>
      <c r="Q5" s="276"/>
      <c r="R5" s="276"/>
      <c r="S5" s="276"/>
      <c r="T5" s="276"/>
      <c r="U5" s="279"/>
      <c r="V5" s="282"/>
      <c r="W5" s="282"/>
      <c r="X5" s="279"/>
      <c r="Y5" s="285"/>
    </row>
    <row r="6" spans="1:25" s="163" customFormat="1">
      <c r="A6" s="162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62">
        <v>14</v>
      </c>
      <c r="O6" s="162">
        <v>15</v>
      </c>
      <c r="P6" s="162">
        <v>16</v>
      </c>
      <c r="Q6" s="162">
        <v>17</v>
      </c>
      <c r="R6" s="162">
        <v>18</v>
      </c>
      <c r="S6" s="162">
        <v>19</v>
      </c>
      <c r="T6" s="162">
        <v>20</v>
      </c>
      <c r="U6" s="162">
        <v>21</v>
      </c>
      <c r="V6" s="162">
        <v>22</v>
      </c>
      <c r="W6" s="162">
        <v>23</v>
      </c>
      <c r="X6" s="162">
        <v>24</v>
      </c>
      <c r="Y6" s="162">
        <v>25</v>
      </c>
    </row>
    <row r="7" spans="1:25" ht="55.5" customHeight="1">
      <c r="A7" s="13" t="s">
        <v>3</v>
      </c>
      <c r="B7" s="14" t="s">
        <v>4</v>
      </c>
      <c r="C7" s="13" t="s">
        <v>5</v>
      </c>
      <c r="D7" s="15"/>
      <c r="E7" s="15">
        <f>E8+E17+E26+E27+E32+E39</f>
        <v>0</v>
      </c>
      <c r="F7" s="15">
        <f>F8+F17+F26+F27+F32+F39</f>
        <v>281837.34999999998</v>
      </c>
      <c r="G7" s="15"/>
      <c r="H7" s="15">
        <f t="shared" ref="H7:N7" si="0">H8+H17+H26+H27+H32+H39</f>
        <v>439827.91000000009</v>
      </c>
      <c r="I7" s="15">
        <f t="shared" si="0"/>
        <v>457435.72000000009</v>
      </c>
      <c r="J7" s="15">
        <f t="shared" si="0"/>
        <v>451693.32</v>
      </c>
      <c r="K7" s="15">
        <f t="shared" si="0"/>
        <v>453111.95</v>
      </c>
      <c r="L7" s="15">
        <f t="shared" si="0"/>
        <v>451669.79000000004</v>
      </c>
      <c r="M7" s="15">
        <f t="shared" si="0"/>
        <v>450747.75</v>
      </c>
      <c r="N7" s="15">
        <f t="shared" si="0"/>
        <v>721665.26</v>
      </c>
      <c r="O7" s="15">
        <f>N7/12*5</f>
        <v>300693.85833333334</v>
      </c>
      <c r="P7" s="148">
        <f t="shared" ref="P7:U7" si="1">P8+P17+P26+P27+P32+P39</f>
        <v>222269.2</v>
      </c>
      <c r="Q7" s="16">
        <f t="shared" si="1"/>
        <v>19524.820000000003</v>
      </c>
      <c r="R7" s="16">
        <f t="shared" si="1"/>
        <v>63019.125</v>
      </c>
      <c r="S7" s="16">
        <f t="shared" si="1"/>
        <v>99435.150000000009</v>
      </c>
      <c r="T7" s="16">
        <f t="shared" si="1"/>
        <v>17751.079999999998</v>
      </c>
      <c r="U7" s="16">
        <f t="shared" si="1"/>
        <v>421999.37499999994</v>
      </c>
      <c r="V7" s="161">
        <f>U7/12*7</f>
        <v>246166.30208333331</v>
      </c>
      <c r="W7" s="161">
        <f>O7+V7</f>
        <v>546860.16041666665</v>
      </c>
      <c r="X7" s="16">
        <f>X8+X17+X26+X27+X32+X39</f>
        <v>128000</v>
      </c>
      <c r="Y7" s="106">
        <f>W7-X7</f>
        <v>418860.16041666665</v>
      </c>
    </row>
    <row r="8" spans="1:25" ht="38.25">
      <c r="A8" s="3">
        <v>1</v>
      </c>
      <c r="B8" s="4" t="s">
        <v>6</v>
      </c>
      <c r="C8" s="5" t="s">
        <v>5</v>
      </c>
      <c r="D8" s="33"/>
      <c r="E8" s="11">
        <f t="shared" ref="E8" si="2">E9+E10+E11+E12+E13+E14+E15+E16</f>
        <v>0</v>
      </c>
      <c r="F8" s="11">
        <f>F9+F10+F11+F12+F13+F14+F15+F16</f>
        <v>37463.450000000004</v>
      </c>
      <c r="G8" s="11"/>
      <c r="H8" s="11">
        <f t="shared" ref="H8:N8" si="3">H9+H10+H11+H12+H13+H14+H15+H16</f>
        <v>17013.510000000002</v>
      </c>
      <c r="I8" s="11">
        <f t="shared" si="3"/>
        <v>18034.330000000002</v>
      </c>
      <c r="J8" s="11">
        <f t="shared" si="3"/>
        <v>18936.03</v>
      </c>
      <c r="K8" s="11">
        <f t="shared" si="3"/>
        <v>19693.47</v>
      </c>
      <c r="L8" s="11">
        <f t="shared" si="3"/>
        <v>20284.28</v>
      </c>
      <c r="M8" s="11">
        <f t="shared" si="3"/>
        <v>18792.330000000002</v>
      </c>
      <c r="N8" s="11">
        <f t="shared" si="3"/>
        <v>54476.960000000006</v>
      </c>
      <c r="O8" s="15">
        <f t="shared" ref="O8:O75" si="4">N8/12*5</f>
        <v>22698.733333333334</v>
      </c>
      <c r="P8" s="149">
        <f>P9+P10+P11+P12+P13+P14+P15+P16</f>
        <v>20846.199999999997</v>
      </c>
      <c r="Q8" s="9">
        <f t="shared" ref="Q8:R8" si="5">Q9+Q10+Q11+Q12+Q13+Q14+Q15+Q16</f>
        <v>6244.19</v>
      </c>
      <c r="R8" s="9">
        <f t="shared" si="5"/>
        <v>3597.8150000000001</v>
      </c>
      <c r="S8" s="9">
        <f>S9+S10+S11+S12+S13+S14+S15+S16</f>
        <v>16954</v>
      </c>
      <c r="T8" s="9">
        <f t="shared" ref="T8:U8" si="6">T9+T10+T11+T12+T13+T14+T15+T16</f>
        <v>1739.4499999999998</v>
      </c>
      <c r="U8" s="9">
        <f t="shared" si="6"/>
        <v>49381.654999999999</v>
      </c>
      <c r="V8" s="161">
        <f>U8/12*7</f>
        <v>28805.965416666666</v>
      </c>
      <c r="W8" s="161">
        <f t="shared" ref="W8:W71" si="7">O8+V8</f>
        <v>51504.698749999996</v>
      </c>
      <c r="X8" s="9">
        <f>X9+X10+X11+X12+X13+X14+X15+X16</f>
        <v>1915</v>
      </c>
      <c r="Y8" s="106">
        <f t="shared" ref="Y8:Y71" si="8">W8-X8</f>
        <v>49589.698749999996</v>
      </c>
    </row>
    <row r="9" spans="1:25" ht="12.75" customHeight="1">
      <c r="A9" s="32" t="s">
        <v>7</v>
      </c>
      <c r="B9" s="2" t="s">
        <v>8</v>
      </c>
      <c r="C9" s="40" t="s">
        <v>5</v>
      </c>
      <c r="D9" s="35"/>
      <c r="E9" s="12"/>
      <c r="F9" s="12">
        <v>1140.9000000000001</v>
      </c>
      <c r="G9" s="12"/>
      <c r="H9" s="12">
        <v>1896.68</v>
      </c>
      <c r="I9" s="12">
        <v>2010.48</v>
      </c>
      <c r="J9" s="12">
        <v>2111</v>
      </c>
      <c r="K9" s="12">
        <v>2195.44</v>
      </c>
      <c r="L9" s="12">
        <v>2261.31</v>
      </c>
      <c r="M9" s="12">
        <v>2094.98</v>
      </c>
      <c r="N9" s="106">
        <f>F9+H9</f>
        <v>3037.58</v>
      </c>
      <c r="O9" s="15">
        <f t="shared" si="4"/>
        <v>1265.6583333333333</v>
      </c>
      <c r="P9" s="150">
        <v>560</v>
      </c>
      <c r="Q9" s="125"/>
      <c r="R9" s="125">
        <v>345.48</v>
      </c>
      <c r="S9" s="125">
        <v>1083</v>
      </c>
      <c r="T9" s="125">
        <v>422.3</v>
      </c>
      <c r="U9" s="125">
        <f>P9+Q9+R9+S9+T9</f>
        <v>2410.7800000000002</v>
      </c>
      <c r="V9" s="146">
        <f t="shared" ref="V9:V71" si="9">U9/12*7</f>
        <v>1406.2883333333334</v>
      </c>
      <c r="W9" s="161">
        <f t="shared" si="7"/>
        <v>2671.9466666666667</v>
      </c>
      <c r="X9" s="125">
        <v>102</v>
      </c>
      <c r="Y9" s="106">
        <f t="shared" si="8"/>
        <v>2569.9466666666667</v>
      </c>
    </row>
    <row r="10" spans="1:25">
      <c r="A10" s="32" t="s">
        <v>9</v>
      </c>
      <c r="B10" s="2" t="s">
        <v>10</v>
      </c>
      <c r="C10" s="40" t="s">
        <v>5</v>
      </c>
      <c r="D10" s="35"/>
      <c r="E10" s="12"/>
      <c r="F10" s="12">
        <v>2541.6799999999998</v>
      </c>
      <c r="G10" s="12"/>
      <c r="H10" s="12">
        <v>10039.68</v>
      </c>
      <c r="I10" s="12">
        <v>10642.06</v>
      </c>
      <c r="J10" s="12">
        <v>11174.16</v>
      </c>
      <c r="K10" s="12">
        <v>11621.13</v>
      </c>
      <c r="L10" s="12">
        <v>11969.76</v>
      </c>
      <c r="M10" s="12">
        <v>11089.36</v>
      </c>
      <c r="N10" s="106">
        <f t="shared" ref="N10:N77" si="10">F10+H10</f>
        <v>12581.36</v>
      </c>
      <c r="O10" s="15">
        <f t="shared" si="4"/>
        <v>5242.2333333333336</v>
      </c>
      <c r="P10" s="150">
        <v>1600</v>
      </c>
      <c r="Q10" s="125">
        <v>71.73</v>
      </c>
      <c r="R10" s="125">
        <v>829.34500000000003</v>
      </c>
      <c r="S10" s="125">
        <v>8077</v>
      </c>
      <c r="T10" s="125">
        <v>998</v>
      </c>
      <c r="U10" s="125">
        <f t="shared" ref="U10:U16" si="11">P10+Q10+R10+S10+T10</f>
        <v>11576.075000000001</v>
      </c>
      <c r="V10" s="146">
        <f t="shared" si="9"/>
        <v>6752.7104166666677</v>
      </c>
      <c r="W10" s="161">
        <f t="shared" si="7"/>
        <v>11994.943750000002</v>
      </c>
      <c r="X10" s="125">
        <v>1195</v>
      </c>
      <c r="Y10" s="106">
        <f t="shared" si="8"/>
        <v>10799.943750000002</v>
      </c>
    </row>
    <row r="11" spans="1:25" ht="12.75" customHeight="1">
      <c r="A11" s="32" t="s">
        <v>11</v>
      </c>
      <c r="B11" s="2" t="s">
        <v>12</v>
      </c>
      <c r="C11" s="40" t="s">
        <v>5</v>
      </c>
      <c r="D11" s="35"/>
      <c r="E11" s="12"/>
      <c r="F11" s="12">
        <v>388.08</v>
      </c>
      <c r="G11" s="12"/>
      <c r="H11" s="12">
        <v>1878.87</v>
      </c>
      <c r="I11" s="12">
        <v>1991.61</v>
      </c>
      <c r="J11" s="12">
        <v>2091.19</v>
      </c>
      <c r="K11" s="12">
        <v>2174.83</v>
      </c>
      <c r="L11" s="12">
        <v>2240.08</v>
      </c>
      <c r="M11" s="12">
        <v>2075.3200000000002</v>
      </c>
      <c r="N11" s="106">
        <f t="shared" si="10"/>
        <v>2266.9499999999998</v>
      </c>
      <c r="O11" s="15">
        <f t="shared" si="4"/>
        <v>944.5625</v>
      </c>
      <c r="P11" s="150"/>
      <c r="Q11" s="125">
        <v>308</v>
      </c>
      <c r="R11" s="125"/>
      <c r="S11" s="125">
        <v>1308</v>
      </c>
      <c r="T11" s="125">
        <v>194.78</v>
      </c>
      <c r="U11" s="125">
        <f t="shared" si="11"/>
        <v>1810.78</v>
      </c>
      <c r="V11" s="146">
        <f t="shared" si="9"/>
        <v>1056.2883333333334</v>
      </c>
      <c r="W11" s="161">
        <f t="shared" si="7"/>
        <v>2000.8508333333334</v>
      </c>
      <c r="X11" s="125"/>
      <c r="Y11" s="106">
        <f t="shared" si="8"/>
        <v>2000.8508333333334</v>
      </c>
    </row>
    <row r="12" spans="1:25">
      <c r="A12" s="32" t="s">
        <v>13</v>
      </c>
      <c r="B12" s="2" t="s">
        <v>14</v>
      </c>
      <c r="C12" s="40" t="s">
        <v>5</v>
      </c>
      <c r="D12" s="35"/>
      <c r="E12" s="12"/>
      <c r="F12" s="12">
        <v>31716.2</v>
      </c>
      <c r="G12" s="12"/>
      <c r="H12" s="12">
        <v>1198.28</v>
      </c>
      <c r="I12" s="31">
        <v>1270.18</v>
      </c>
      <c r="J12" s="31">
        <v>1333.68</v>
      </c>
      <c r="K12" s="31">
        <v>1387.03</v>
      </c>
      <c r="L12" s="31">
        <v>1428.64</v>
      </c>
      <c r="M12" s="12">
        <v>1323.56</v>
      </c>
      <c r="N12" s="106">
        <f t="shared" si="10"/>
        <v>32914.480000000003</v>
      </c>
      <c r="O12" s="15">
        <f t="shared" si="4"/>
        <v>13714.366666666667</v>
      </c>
      <c r="P12" s="150">
        <v>18264.599999999999</v>
      </c>
      <c r="Q12" s="125">
        <v>5564</v>
      </c>
      <c r="R12" s="125">
        <v>1342.99</v>
      </c>
      <c r="S12" s="125">
        <v>2887</v>
      </c>
      <c r="T12" s="125">
        <v>124.37</v>
      </c>
      <c r="U12" s="125">
        <f t="shared" si="11"/>
        <v>28182.959999999999</v>
      </c>
      <c r="V12" s="146">
        <f t="shared" si="9"/>
        <v>16440.059999999998</v>
      </c>
      <c r="W12" s="161">
        <f t="shared" si="7"/>
        <v>30154.426666666666</v>
      </c>
      <c r="X12" s="125">
        <f>609+9</f>
        <v>618</v>
      </c>
      <c r="Y12" s="106">
        <f t="shared" si="8"/>
        <v>29536.426666666666</v>
      </c>
    </row>
    <row r="13" spans="1:25" ht="12.75" customHeight="1">
      <c r="A13" s="32" t="s">
        <v>15</v>
      </c>
      <c r="B13" s="2" t="s">
        <v>16</v>
      </c>
      <c r="C13" s="40" t="s">
        <v>5</v>
      </c>
      <c r="D13" s="35"/>
      <c r="E13" s="12"/>
      <c r="F13" s="12"/>
      <c r="G13" s="12"/>
      <c r="H13" s="12"/>
      <c r="I13" s="12"/>
      <c r="J13" s="12"/>
      <c r="K13" s="12"/>
      <c r="L13" s="12"/>
      <c r="M13" s="12">
        <f t="shared" ref="M13:M14" si="12">H13+I13+J13+K13+L13</f>
        <v>0</v>
      </c>
      <c r="N13" s="106">
        <f t="shared" si="10"/>
        <v>0</v>
      </c>
      <c r="O13" s="15">
        <f t="shared" si="4"/>
        <v>0</v>
      </c>
      <c r="P13" s="150"/>
      <c r="Q13" s="125"/>
      <c r="R13" s="125"/>
      <c r="S13" s="125"/>
      <c r="T13" s="125"/>
      <c r="U13" s="125">
        <f t="shared" si="11"/>
        <v>0</v>
      </c>
      <c r="V13" s="146">
        <f t="shared" si="9"/>
        <v>0</v>
      </c>
      <c r="W13" s="161">
        <f t="shared" si="7"/>
        <v>0</v>
      </c>
      <c r="X13" s="125"/>
      <c r="Y13" s="106">
        <f t="shared" si="8"/>
        <v>0</v>
      </c>
    </row>
    <row r="14" spans="1:25" ht="14.25" customHeight="1">
      <c r="A14" s="32" t="s">
        <v>17</v>
      </c>
      <c r="B14" s="2" t="s">
        <v>18</v>
      </c>
      <c r="C14" s="40" t="s">
        <v>5</v>
      </c>
      <c r="D14" s="35"/>
      <c r="E14" s="12"/>
      <c r="F14" s="12">
        <v>791.91</v>
      </c>
      <c r="G14" s="12"/>
      <c r="H14" s="12"/>
      <c r="I14" s="12"/>
      <c r="J14" s="12"/>
      <c r="K14" s="12"/>
      <c r="L14" s="12"/>
      <c r="M14" s="12">
        <f t="shared" si="12"/>
        <v>0</v>
      </c>
      <c r="N14" s="106">
        <f t="shared" si="10"/>
        <v>791.91</v>
      </c>
      <c r="O14" s="15">
        <f t="shared" si="4"/>
        <v>329.96249999999998</v>
      </c>
      <c r="P14" s="150">
        <v>201.6</v>
      </c>
      <c r="Q14" s="125">
        <v>181.9</v>
      </c>
      <c r="R14" s="125">
        <v>1080</v>
      </c>
      <c r="S14" s="125"/>
      <c r="T14" s="125"/>
      <c r="U14" s="125">
        <f t="shared" si="11"/>
        <v>1463.5</v>
      </c>
      <c r="V14" s="146">
        <f t="shared" si="9"/>
        <v>853.70833333333326</v>
      </c>
      <c r="W14" s="161">
        <f t="shared" si="7"/>
        <v>1183.6708333333331</v>
      </c>
      <c r="X14" s="125"/>
      <c r="Y14" s="106">
        <f t="shared" si="8"/>
        <v>1183.6708333333331</v>
      </c>
    </row>
    <row r="15" spans="1:25" ht="12.75" customHeight="1">
      <c r="A15" s="32" t="s">
        <v>19</v>
      </c>
      <c r="B15" s="2" t="s">
        <v>20</v>
      </c>
      <c r="C15" s="40" t="s">
        <v>5</v>
      </c>
      <c r="D15" s="35"/>
      <c r="E15" s="12"/>
      <c r="F15" s="12">
        <v>735.29</v>
      </c>
      <c r="G15" s="12"/>
      <c r="H15" s="12">
        <v>2000</v>
      </c>
      <c r="I15" s="12">
        <v>2120</v>
      </c>
      <c r="J15" s="12">
        <v>2226</v>
      </c>
      <c r="K15" s="12">
        <v>2315.04</v>
      </c>
      <c r="L15" s="12">
        <v>2384.4899999999998</v>
      </c>
      <c r="M15" s="12">
        <v>2209.11</v>
      </c>
      <c r="N15" s="106">
        <f t="shared" si="10"/>
        <v>2735.29</v>
      </c>
      <c r="O15" s="15">
        <f t="shared" si="4"/>
        <v>1139.7041666666667</v>
      </c>
      <c r="P15" s="150">
        <v>220</v>
      </c>
      <c r="Q15" s="125">
        <v>118.56</v>
      </c>
      <c r="R15" s="125"/>
      <c r="S15" s="125">
        <v>3599</v>
      </c>
      <c r="T15" s="125"/>
      <c r="U15" s="125">
        <f t="shared" si="11"/>
        <v>3937.56</v>
      </c>
      <c r="V15" s="146">
        <f t="shared" si="9"/>
        <v>2296.91</v>
      </c>
      <c r="W15" s="161">
        <f t="shared" si="7"/>
        <v>3436.6141666666663</v>
      </c>
      <c r="X15" s="125"/>
      <c r="Y15" s="106">
        <f t="shared" si="8"/>
        <v>3436.6141666666663</v>
      </c>
    </row>
    <row r="16" spans="1:25">
      <c r="A16" s="32" t="s">
        <v>21</v>
      </c>
      <c r="B16" s="2" t="s">
        <v>108</v>
      </c>
      <c r="C16" s="40" t="s">
        <v>5</v>
      </c>
      <c r="D16" s="35"/>
      <c r="E16" s="12"/>
      <c r="F16" s="12">
        <v>149.38999999999999</v>
      </c>
      <c r="G16" s="12"/>
      <c r="H16" s="12"/>
      <c r="I16" s="12"/>
      <c r="J16" s="12"/>
      <c r="K16" s="12"/>
      <c r="L16" s="12"/>
      <c r="M16" s="12"/>
      <c r="N16" s="106">
        <f t="shared" si="10"/>
        <v>149.38999999999999</v>
      </c>
      <c r="O16" s="15">
        <f t="shared" si="4"/>
        <v>62.245833333333323</v>
      </c>
      <c r="P16" s="150"/>
      <c r="Q16" s="125"/>
      <c r="R16" s="125"/>
      <c r="S16" s="125"/>
      <c r="T16" s="125"/>
      <c r="U16" s="125">
        <f t="shared" si="11"/>
        <v>0</v>
      </c>
      <c r="V16" s="146">
        <f t="shared" si="9"/>
        <v>0</v>
      </c>
      <c r="W16" s="161">
        <f t="shared" si="7"/>
        <v>62.245833333333323</v>
      </c>
      <c r="X16" s="125"/>
      <c r="Y16" s="106">
        <f t="shared" si="8"/>
        <v>62.245833333333323</v>
      </c>
    </row>
    <row r="17" spans="1:25" ht="38.25" customHeight="1">
      <c r="A17" s="6">
        <v>2</v>
      </c>
      <c r="B17" s="4" t="s">
        <v>22</v>
      </c>
      <c r="C17" s="5" t="s">
        <v>5</v>
      </c>
      <c r="D17" s="33"/>
      <c r="E17" s="11">
        <f t="shared" ref="E17" si="13">E18+E19+E20+E21+E22+E23+E24</f>
        <v>0</v>
      </c>
      <c r="F17" s="11">
        <f>F18+F19+F20+F21+F22+F23+F24</f>
        <v>67829.509999999995</v>
      </c>
      <c r="G17" s="11"/>
      <c r="H17" s="11">
        <f t="shared" ref="H17:M17" si="14">H18+H19+H20+H21+H22+H23+H24</f>
        <v>83204.209999999992</v>
      </c>
      <c r="I17" s="11">
        <f t="shared" si="14"/>
        <v>88196.450000000012</v>
      </c>
      <c r="J17" s="11">
        <f t="shared" si="14"/>
        <v>92606.28</v>
      </c>
      <c r="K17" s="11">
        <f t="shared" si="14"/>
        <v>96310.52</v>
      </c>
      <c r="L17" s="11">
        <f t="shared" si="14"/>
        <v>99199.84</v>
      </c>
      <c r="M17" s="11">
        <f t="shared" si="14"/>
        <v>91903.459999999992</v>
      </c>
      <c r="N17" s="107">
        <f t="shared" si="10"/>
        <v>151033.71999999997</v>
      </c>
      <c r="O17" s="15">
        <f t="shared" si="4"/>
        <v>62930.71666666666</v>
      </c>
      <c r="P17" s="149">
        <f>P18+P19+P20+P21+P22+P23+P24</f>
        <v>24633</v>
      </c>
      <c r="Q17" s="9">
        <f t="shared" ref="Q17:R17" si="15">Q18+Q19+Q20+Q21+Q22+Q23+Q24</f>
        <v>9449.7800000000007</v>
      </c>
      <c r="R17" s="9">
        <f t="shared" si="15"/>
        <v>22003.309999999998</v>
      </c>
      <c r="S17" s="9">
        <f>S18+S19+S20+S21+S22+S23+S24+S25</f>
        <v>40097.85</v>
      </c>
      <c r="T17" s="9">
        <f>T18+T19+T20+T21+T22+T23+T24+T25</f>
        <v>5938.97</v>
      </c>
      <c r="U17" s="9">
        <f>U18+U19+U20+U21+U22+U23+U24+U25</f>
        <v>102122.91000000002</v>
      </c>
      <c r="V17" s="161">
        <f>U17/12*7</f>
        <v>59571.697500000017</v>
      </c>
      <c r="W17" s="161">
        <f t="shared" si="7"/>
        <v>122502.41416666668</v>
      </c>
      <c r="X17" s="9">
        <f>X18+X19+X20+X21+X22+X23+X24+X25</f>
        <v>79288</v>
      </c>
      <c r="Y17" s="106">
        <f t="shared" si="8"/>
        <v>43214.414166666684</v>
      </c>
    </row>
    <row r="18" spans="1:25">
      <c r="A18" s="32" t="s">
        <v>23</v>
      </c>
      <c r="B18" s="2" t="s">
        <v>24</v>
      </c>
      <c r="C18" s="40" t="s">
        <v>5</v>
      </c>
      <c r="D18" s="35"/>
      <c r="E18" s="12"/>
      <c r="F18" s="12">
        <v>61719.3</v>
      </c>
      <c r="G18" s="12"/>
      <c r="H18" s="12">
        <v>75709.009999999995</v>
      </c>
      <c r="I18" s="12">
        <v>80251.55</v>
      </c>
      <c r="J18" s="12">
        <v>84264.13</v>
      </c>
      <c r="K18" s="12">
        <v>87634.69</v>
      </c>
      <c r="L18" s="12">
        <v>90263.73</v>
      </c>
      <c r="M18" s="12">
        <v>83624.62</v>
      </c>
      <c r="N18" s="106">
        <f t="shared" si="10"/>
        <v>137428.31</v>
      </c>
      <c r="O18" s="15">
        <f t="shared" si="4"/>
        <v>57261.795833333337</v>
      </c>
      <c r="P18" s="150">
        <v>21236</v>
      </c>
      <c r="Q18" s="125">
        <v>8598.5300000000007</v>
      </c>
      <c r="R18" s="125">
        <v>19659.055</v>
      </c>
      <c r="S18" s="125">
        <v>35778.33</v>
      </c>
      <c r="T18" s="125">
        <v>5230.76</v>
      </c>
      <c r="U18" s="125">
        <f>P18+Q18+R18+S18+T18</f>
        <v>90502.675000000003</v>
      </c>
      <c r="V18" s="146">
        <f t="shared" si="9"/>
        <v>52793.227083333331</v>
      </c>
      <c r="W18" s="161">
        <f t="shared" si="7"/>
        <v>110055.02291666667</v>
      </c>
      <c r="X18" s="125">
        <v>71897</v>
      </c>
      <c r="Y18" s="106">
        <f t="shared" si="8"/>
        <v>38158.022916666669</v>
      </c>
    </row>
    <row r="19" spans="1:25" ht="12.75" customHeight="1">
      <c r="A19" s="32" t="s">
        <v>25</v>
      </c>
      <c r="B19" s="2" t="s">
        <v>26</v>
      </c>
      <c r="C19" s="40" t="s">
        <v>5</v>
      </c>
      <c r="D19" s="35"/>
      <c r="E19" s="12"/>
      <c r="F19" s="12">
        <v>3332.84</v>
      </c>
      <c r="G19" s="12"/>
      <c r="H19" s="12">
        <v>4088.29</v>
      </c>
      <c r="I19" s="12">
        <v>4333.58</v>
      </c>
      <c r="J19" s="12">
        <v>4550.26</v>
      </c>
      <c r="K19" s="12">
        <v>4732.2700000000004</v>
      </c>
      <c r="L19" s="12">
        <v>4874.24</v>
      </c>
      <c r="M19" s="12">
        <v>4515.7299999999996</v>
      </c>
      <c r="N19" s="106">
        <f t="shared" si="10"/>
        <v>7421.13</v>
      </c>
      <c r="O19" s="15">
        <f t="shared" si="4"/>
        <v>3092.1374999999998</v>
      </c>
      <c r="P19" s="150">
        <v>2336</v>
      </c>
      <c r="Q19" s="125">
        <v>464.32</v>
      </c>
      <c r="R19" s="125">
        <v>1061.585</v>
      </c>
      <c r="S19" s="125">
        <v>1932.03</v>
      </c>
      <c r="T19" s="125">
        <v>282.45999999999998</v>
      </c>
      <c r="U19" s="125">
        <f t="shared" ref="U19:U25" si="16">P19+Q19+R19+S19+T19</f>
        <v>6076.3950000000004</v>
      </c>
      <c r="V19" s="146">
        <f t="shared" si="9"/>
        <v>3544.5637500000003</v>
      </c>
      <c r="W19" s="161">
        <f t="shared" si="7"/>
        <v>6636.7012500000001</v>
      </c>
      <c r="X19" s="125">
        <v>4616</v>
      </c>
      <c r="Y19" s="106">
        <f t="shared" si="8"/>
        <v>2020.7012500000001</v>
      </c>
    </row>
    <row r="20" spans="1:25">
      <c r="A20" s="32" t="s">
        <v>27</v>
      </c>
      <c r="B20" s="2" t="s">
        <v>109</v>
      </c>
      <c r="C20" s="40" t="s">
        <v>5</v>
      </c>
      <c r="D20" s="35"/>
      <c r="E20" s="12"/>
      <c r="F20" s="260">
        <v>2777.37</v>
      </c>
      <c r="G20" s="94"/>
      <c r="H20" s="260">
        <v>3406.91</v>
      </c>
      <c r="I20" s="260">
        <v>3611.32</v>
      </c>
      <c r="J20" s="260">
        <v>3791.89</v>
      </c>
      <c r="K20" s="260">
        <v>3943.56</v>
      </c>
      <c r="L20" s="260">
        <v>4061.87</v>
      </c>
      <c r="M20" s="260">
        <v>3763.11</v>
      </c>
      <c r="N20" s="106">
        <f t="shared" si="10"/>
        <v>6184.28</v>
      </c>
      <c r="O20" s="15">
        <f t="shared" si="4"/>
        <v>2576.7833333333333</v>
      </c>
      <c r="P20" s="150">
        <v>1061</v>
      </c>
      <c r="Q20" s="125">
        <v>386.93</v>
      </c>
      <c r="R20" s="125">
        <v>884.66</v>
      </c>
      <c r="S20" s="125">
        <v>1610.02</v>
      </c>
      <c r="T20" s="125">
        <v>235.38</v>
      </c>
      <c r="U20" s="125">
        <f t="shared" si="16"/>
        <v>4177.99</v>
      </c>
      <c r="V20" s="146">
        <f t="shared" si="9"/>
        <v>2437.1608333333329</v>
      </c>
      <c r="W20" s="161">
        <f t="shared" si="7"/>
        <v>5013.9441666666662</v>
      </c>
      <c r="X20" s="125">
        <v>2775</v>
      </c>
      <c r="Y20" s="106">
        <f t="shared" si="8"/>
        <v>2238.9441666666662</v>
      </c>
    </row>
    <row r="21" spans="1:25" ht="12.75" customHeight="1">
      <c r="A21" s="32" t="s">
        <v>28</v>
      </c>
      <c r="B21" s="2" t="s">
        <v>110</v>
      </c>
      <c r="C21" s="40" t="s">
        <v>5</v>
      </c>
      <c r="D21" s="35"/>
      <c r="E21" s="12"/>
      <c r="F21" s="261"/>
      <c r="G21" s="95"/>
      <c r="H21" s="261"/>
      <c r="I21" s="261"/>
      <c r="J21" s="261"/>
      <c r="K21" s="261"/>
      <c r="L21" s="261"/>
      <c r="M21" s="261"/>
      <c r="N21" s="106">
        <f t="shared" si="10"/>
        <v>0</v>
      </c>
      <c r="O21" s="15">
        <f t="shared" si="4"/>
        <v>0</v>
      </c>
      <c r="P21" s="150"/>
      <c r="Q21" s="125"/>
      <c r="R21" s="125">
        <v>398.01</v>
      </c>
      <c r="S21" s="125">
        <v>685.47</v>
      </c>
      <c r="T21" s="125">
        <v>190.37</v>
      </c>
      <c r="U21" s="125">
        <f t="shared" si="16"/>
        <v>1273.8499999999999</v>
      </c>
      <c r="V21" s="146">
        <f t="shared" si="9"/>
        <v>743.07916666666654</v>
      </c>
      <c r="W21" s="161">
        <f t="shared" si="7"/>
        <v>743.07916666666654</v>
      </c>
      <c r="X21" s="125"/>
      <c r="Y21" s="106">
        <f t="shared" si="8"/>
        <v>743.07916666666654</v>
      </c>
    </row>
    <row r="22" spans="1:25" ht="40.5" customHeight="1">
      <c r="A22" s="32" t="s">
        <v>153</v>
      </c>
      <c r="B22" s="2" t="s">
        <v>154</v>
      </c>
      <c r="C22" s="40" t="s">
        <v>5</v>
      </c>
      <c r="D22" s="35"/>
      <c r="E22" s="12"/>
      <c r="F22" s="12"/>
      <c r="G22" s="12"/>
      <c r="H22" s="12"/>
      <c r="I22" s="12"/>
      <c r="J22" s="12"/>
      <c r="K22" s="12"/>
      <c r="L22" s="12"/>
      <c r="M22" s="12"/>
      <c r="N22" s="106">
        <f t="shared" si="10"/>
        <v>0</v>
      </c>
      <c r="O22" s="15">
        <f t="shared" si="4"/>
        <v>0</v>
      </c>
      <c r="P22" s="150"/>
      <c r="Q22" s="125"/>
      <c r="R22" s="125"/>
      <c r="S22" s="125"/>
      <c r="T22" s="125"/>
      <c r="U22" s="125">
        <f t="shared" si="16"/>
        <v>0</v>
      </c>
      <c r="V22" s="146">
        <f t="shared" si="9"/>
        <v>0</v>
      </c>
      <c r="W22" s="161">
        <f t="shared" si="7"/>
        <v>0</v>
      </c>
      <c r="X22" s="125"/>
      <c r="Y22" s="106">
        <f t="shared" si="8"/>
        <v>0</v>
      </c>
    </row>
    <row r="23" spans="1:25" ht="25.5" customHeight="1">
      <c r="A23" s="32" t="s">
        <v>155</v>
      </c>
      <c r="B23" s="2" t="s">
        <v>156</v>
      </c>
      <c r="C23" s="40" t="s">
        <v>5</v>
      </c>
      <c r="D23" s="35"/>
      <c r="E23" s="12"/>
      <c r="F23" s="12"/>
      <c r="G23" s="12"/>
      <c r="H23" s="12"/>
      <c r="I23" s="12"/>
      <c r="J23" s="12"/>
      <c r="K23" s="12"/>
      <c r="L23" s="12"/>
      <c r="M23" s="12"/>
      <c r="N23" s="106">
        <f t="shared" si="10"/>
        <v>0</v>
      </c>
      <c r="O23" s="15">
        <f t="shared" si="4"/>
        <v>0</v>
      </c>
      <c r="P23" s="150"/>
      <c r="Q23" s="125"/>
      <c r="R23" s="125"/>
      <c r="S23" s="125"/>
      <c r="T23" s="125"/>
      <c r="U23" s="125">
        <f t="shared" si="16"/>
        <v>0</v>
      </c>
      <c r="V23" s="146">
        <f t="shared" si="9"/>
        <v>0</v>
      </c>
      <c r="W23" s="161">
        <f t="shared" si="7"/>
        <v>0</v>
      </c>
      <c r="X23" s="125"/>
      <c r="Y23" s="106">
        <f t="shared" si="8"/>
        <v>0</v>
      </c>
    </row>
    <row r="24" spans="1:25" ht="24.75" customHeight="1">
      <c r="A24" s="32" t="s">
        <v>165</v>
      </c>
      <c r="B24" s="2" t="s">
        <v>166</v>
      </c>
      <c r="C24" s="40" t="s">
        <v>5</v>
      </c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06">
        <f t="shared" si="10"/>
        <v>0</v>
      </c>
      <c r="O24" s="15">
        <f t="shared" si="4"/>
        <v>0</v>
      </c>
      <c r="P24" s="150"/>
      <c r="Q24" s="125"/>
      <c r="R24" s="125"/>
      <c r="S24" s="125"/>
      <c r="T24" s="125"/>
      <c r="U24" s="125">
        <f t="shared" si="16"/>
        <v>0</v>
      </c>
      <c r="V24" s="146">
        <f t="shared" si="9"/>
        <v>0</v>
      </c>
      <c r="W24" s="161">
        <f t="shared" si="7"/>
        <v>0</v>
      </c>
      <c r="X24" s="125"/>
      <c r="Y24" s="106">
        <f t="shared" si="8"/>
        <v>0</v>
      </c>
    </row>
    <row r="25" spans="1:25" ht="24.75" customHeight="1">
      <c r="A25" s="32" t="s">
        <v>240</v>
      </c>
      <c r="B25" s="2" t="s">
        <v>241</v>
      </c>
      <c r="C25" s="40"/>
      <c r="D25" s="35"/>
      <c r="E25" s="12"/>
      <c r="F25" s="12"/>
      <c r="G25" s="12"/>
      <c r="H25" s="12"/>
      <c r="I25" s="12"/>
      <c r="J25" s="12"/>
      <c r="K25" s="12"/>
      <c r="L25" s="12"/>
      <c r="M25" s="12"/>
      <c r="N25" s="106"/>
      <c r="O25" s="15"/>
      <c r="P25" s="150"/>
      <c r="Q25" s="125"/>
      <c r="R25" s="125"/>
      <c r="S25" s="125">
        <v>92</v>
      </c>
      <c r="T25" s="125"/>
      <c r="U25" s="125">
        <f t="shared" si="16"/>
        <v>92</v>
      </c>
      <c r="V25" s="146">
        <f t="shared" si="9"/>
        <v>53.666666666666671</v>
      </c>
      <c r="W25" s="161">
        <f t="shared" si="7"/>
        <v>53.666666666666671</v>
      </c>
      <c r="X25" s="125"/>
      <c r="Y25" s="106">
        <f t="shared" si="8"/>
        <v>53.666666666666671</v>
      </c>
    </row>
    <row r="26" spans="1:25" s="114" customFormat="1">
      <c r="A26" s="115">
        <v>3</v>
      </c>
      <c r="B26" s="116" t="s">
        <v>29</v>
      </c>
      <c r="C26" s="117" t="s">
        <v>5</v>
      </c>
      <c r="D26" s="33"/>
      <c r="E26" s="118"/>
      <c r="F26" s="118">
        <v>159964.04999999999</v>
      </c>
      <c r="G26" s="118"/>
      <c r="H26" s="118">
        <v>334474.59000000003</v>
      </c>
      <c r="I26" s="118">
        <v>345761.2</v>
      </c>
      <c r="J26" s="118">
        <v>334435.09000000003</v>
      </c>
      <c r="K26" s="118">
        <v>331163.40000000002</v>
      </c>
      <c r="L26" s="118">
        <v>326062.77</v>
      </c>
      <c r="M26" s="118">
        <v>334379.40999999997</v>
      </c>
      <c r="N26" s="119">
        <f>F26+H26</f>
        <v>494438.64</v>
      </c>
      <c r="O26" s="15">
        <f t="shared" si="4"/>
        <v>206016.1</v>
      </c>
      <c r="P26" s="151">
        <v>165907</v>
      </c>
      <c r="Q26" s="130">
        <v>2392.4</v>
      </c>
      <c r="R26" s="130">
        <v>36766</v>
      </c>
      <c r="S26" s="130">
        <v>30854</v>
      </c>
      <c r="T26" s="130">
        <v>8042</v>
      </c>
      <c r="U26" s="130">
        <f>P26+Q26+R26+S26+T26</f>
        <v>243961.4</v>
      </c>
      <c r="V26" s="161">
        <f>U26/12*7</f>
        <v>142310.81666666665</v>
      </c>
      <c r="W26" s="161">
        <f t="shared" si="7"/>
        <v>348326.91666666663</v>
      </c>
      <c r="X26" s="130">
        <v>45596</v>
      </c>
      <c r="Y26" s="106">
        <f t="shared" si="8"/>
        <v>302730.91666666663</v>
      </c>
    </row>
    <row r="27" spans="1:25" s="114" customFormat="1" ht="25.5" customHeight="1">
      <c r="A27" s="115">
        <v>4</v>
      </c>
      <c r="B27" s="116" t="s">
        <v>30</v>
      </c>
      <c r="C27" s="117" t="s">
        <v>5</v>
      </c>
      <c r="D27" s="33"/>
      <c r="E27" s="118">
        <f t="shared" ref="E27" si="17">E28+E29+E30+E31</f>
        <v>0</v>
      </c>
      <c r="F27" s="118">
        <f>F28+F29+F30+F31</f>
        <v>7345.5499999999993</v>
      </c>
      <c r="G27" s="118"/>
      <c r="H27" s="118">
        <f t="shared" ref="H27:M27" si="18">H28+H29+H30+H31</f>
        <v>1898.96</v>
      </c>
      <c r="I27" s="118">
        <f t="shared" si="18"/>
        <v>2012.9</v>
      </c>
      <c r="J27" s="118">
        <f t="shared" si="18"/>
        <v>2113.54</v>
      </c>
      <c r="K27" s="118">
        <f t="shared" si="18"/>
        <v>2198.08</v>
      </c>
      <c r="L27" s="118">
        <f t="shared" si="18"/>
        <v>2264.0300000000002</v>
      </c>
      <c r="M27" s="118">
        <f t="shared" si="18"/>
        <v>2097.5</v>
      </c>
      <c r="N27" s="119">
        <f t="shared" si="10"/>
        <v>9244.5099999999984</v>
      </c>
      <c r="O27" s="15">
        <f t="shared" si="4"/>
        <v>3851.8791666666657</v>
      </c>
      <c r="P27" s="152">
        <f>P28+P29+P30+P31</f>
        <v>5182.8</v>
      </c>
      <c r="Q27" s="118">
        <f t="shared" ref="Q27:R27" si="19">Q28+Q29+Q30+Q31</f>
        <v>417</v>
      </c>
      <c r="R27" s="118">
        <f t="shared" si="19"/>
        <v>230</v>
      </c>
      <c r="S27" s="118">
        <f>S28+S29+S30+S31</f>
        <v>5607</v>
      </c>
      <c r="T27" s="118">
        <f t="shared" ref="T27" si="20">T28+T29+T30+T31</f>
        <v>1500</v>
      </c>
      <c r="U27" s="118">
        <f>U28+U29+U30+U31</f>
        <v>12936.8</v>
      </c>
      <c r="V27" s="161">
        <f t="shared" si="9"/>
        <v>7546.4666666666662</v>
      </c>
      <c r="W27" s="161">
        <f t="shared" si="7"/>
        <v>11398.345833333333</v>
      </c>
      <c r="X27" s="118">
        <f>X28+X29+X30+X31</f>
        <v>0</v>
      </c>
      <c r="Y27" s="106">
        <f t="shared" si="8"/>
        <v>11398.345833333333</v>
      </c>
    </row>
    <row r="28" spans="1:25" ht="58.5" customHeight="1">
      <c r="A28" s="32" t="s">
        <v>31</v>
      </c>
      <c r="B28" s="2" t="s">
        <v>32</v>
      </c>
      <c r="C28" s="40" t="s">
        <v>5</v>
      </c>
      <c r="D28" s="35"/>
      <c r="E28" s="10"/>
      <c r="F28" s="10">
        <v>6749.82</v>
      </c>
      <c r="G28" s="10"/>
      <c r="H28" s="10">
        <v>1898.96</v>
      </c>
      <c r="I28" s="10">
        <v>2012.9</v>
      </c>
      <c r="J28" s="10">
        <v>2113.54</v>
      </c>
      <c r="K28" s="10">
        <v>2198.08</v>
      </c>
      <c r="L28" s="10">
        <v>2264.0300000000002</v>
      </c>
      <c r="M28" s="10">
        <v>2097.5</v>
      </c>
      <c r="N28" s="106">
        <f t="shared" si="10"/>
        <v>8648.7799999999988</v>
      </c>
      <c r="O28" s="15">
        <f t="shared" si="4"/>
        <v>3603.6583333333328</v>
      </c>
      <c r="P28" s="150">
        <v>4710</v>
      </c>
      <c r="Q28" s="125">
        <v>417</v>
      </c>
      <c r="R28" s="125">
        <v>230</v>
      </c>
      <c r="S28" s="125">
        <v>5607</v>
      </c>
      <c r="T28" s="125">
        <v>1500</v>
      </c>
      <c r="U28" s="125">
        <f>P28+Q28+R28+S28+T28</f>
        <v>12464</v>
      </c>
      <c r="V28" s="146">
        <f t="shared" si="9"/>
        <v>7270.666666666667</v>
      </c>
      <c r="W28" s="161">
        <f t="shared" si="7"/>
        <v>10874.325000000001</v>
      </c>
      <c r="X28" s="125"/>
      <c r="Y28" s="106">
        <f t="shared" si="8"/>
        <v>10874.325000000001</v>
      </c>
    </row>
    <row r="29" spans="1:25" ht="12.75" customHeight="1">
      <c r="A29" s="32" t="s">
        <v>33</v>
      </c>
      <c r="B29" s="2" t="s">
        <v>139</v>
      </c>
      <c r="C29" s="40" t="s">
        <v>5</v>
      </c>
      <c r="D29" s="35"/>
      <c r="E29" s="10"/>
      <c r="F29" s="10">
        <v>595.73</v>
      </c>
      <c r="G29" s="10"/>
      <c r="H29" s="10"/>
      <c r="I29" s="10"/>
      <c r="J29" s="10"/>
      <c r="K29" s="10"/>
      <c r="L29" s="10"/>
      <c r="M29" s="10"/>
      <c r="N29" s="106">
        <f t="shared" si="10"/>
        <v>595.73</v>
      </c>
      <c r="O29" s="15">
        <f t="shared" si="4"/>
        <v>248.22083333333336</v>
      </c>
      <c r="P29" s="150">
        <v>472.8</v>
      </c>
      <c r="Q29" s="125"/>
      <c r="R29" s="125"/>
      <c r="S29" s="125"/>
      <c r="T29" s="125"/>
      <c r="U29" s="125">
        <f t="shared" ref="U29:U31" si="21">P29+Q29+R29+S29+T29</f>
        <v>472.8</v>
      </c>
      <c r="V29" s="146">
        <f t="shared" si="9"/>
        <v>275.8</v>
      </c>
      <c r="W29" s="161">
        <f t="shared" si="7"/>
        <v>524.02083333333337</v>
      </c>
      <c r="X29" s="125"/>
      <c r="Y29" s="106">
        <f t="shared" si="8"/>
        <v>524.02083333333337</v>
      </c>
    </row>
    <row r="30" spans="1:25" ht="25.5" customHeight="1">
      <c r="A30" s="32" t="s">
        <v>138</v>
      </c>
      <c r="B30" s="2" t="s">
        <v>133</v>
      </c>
      <c r="C30" s="40" t="s">
        <v>5</v>
      </c>
      <c r="D30" s="35"/>
      <c r="E30" s="10"/>
      <c r="F30" s="10"/>
      <c r="G30" s="10"/>
      <c r="H30" s="10"/>
      <c r="I30" s="10"/>
      <c r="J30" s="10"/>
      <c r="K30" s="10"/>
      <c r="L30" s="10"/>
      <c r="M30" s="10"/>
      <c r="N30" s="106">
        <f t="shared" si="10"/>
        <v>0</v>
      </c>
      <c r="O30" s="15">
        <f t="shared" si="4"/>
        <v>0</v>
      </c>
      <c r="P30" s="150"/>
      <c r="Q30" s="125"/>
      <c r="R30" s="125"/>
      <c r="S30" s="125"/>
      <c r="T30" s="125"/>
      <c r="U30" s="125">
        <f t="shared" si="21"/>
        <v>0</v>
      </c>
      <c r="V30" s="146">
        <f t="shared" si="9"/>
        <v>0</v>
      </c>
      <c r="W30" s="161">
        <f t="shared" si="7"/>
        <v>0</v>
      </c>
      <c r="X30" s="125"/>
      <c r="Y30" s="106">
        <f t="shared" si="8"/>
        <v>0</v>
      </c>
    </row>
    <row r="31" spans="1:25" ht="25.5" customHeight="1">
      <c r="A31" s="32" t="s">
        <v>143</v>
      </c>
      <c r="B31" s="2" t="s">
        <v>144</v>
      </c>
      <c r="C31" s="40" t="s">
        <v>5</v>
      </c>
      <c r="D31" s="35"/>
      <c r="E31" s="10"/>
      <c r="F31" s="10"/>
      <c r="G31" s="10"/>
      <c r="H31" s="10"/>
      <c r="I31" s="10"/>
      <c r="J31" s="10"/>
      <c r="K31" s="10"/>
      <c r="L31" s="10"/>
      <c r="M31" s="10"/>
      <c r="N31" s="106">
        <f t="shared" si="10"/>
        <v>0</v>
      </c>
      <c r="O31" s="15">
        <f t="shared" si="4"/>
        <v>0</v>
      </c>
      <c r="P31" s="150"/>
      <c r="Q31" s="125"/>
      <c r="R31" s="125"/>
      <c r="S31" s="125"/>
      <c r="T31" s="125"/>
      <c r="U31" s="125">
        <f t="shared" si="21"/>
        <v>0</v>
      </c>
      <c r="V31" s="146">
        <f t="shared" si="9"/>
        <v>0</v>
      </c>
      <c r="W31" s="161">
        <f t="shared" si="7"/>
        <v>0</v>
      </c>
      <c r="X31" s="125"/>
      <c r="Y31" s="106">
        <f t="shared" si="8"/>
        <v>0</v>
      </c>
    </row>
    <row r="32" spans="1:25" s="114" customFormat="1" ht="25.5">
      <c r="A32" s="115">
        <v>5</v>
      </c>
      <c r="B32" s="116" t="s">
        <v>34</v>
      </c>
      <c r="C32" s="117" t="s">
        <v>5</v>
      </c>
      <c r="D32" s="33"/>
      <c r="E32" s="118">
        <f>SUM(E33:E37)</f>
        <v>0</v>
      </c>
      <c r="F32" s="118">
        <f>SUM(F33:F37)</f>
        <v>2779.94</v>
      </c>
      <c r="G32" s="118"/>
      <c r="H32" s="118">
        <f t="shared" ref="H32:M32" si="22">SUM(H33:H37)</f>
        <v>1552.01</v>
      </c>
      <c r="I32" s="118">
        <f t="shared" si="22"/>
        <v>1645.1299999999999</v>
      </c>
      <c r="J32" s="118">
        <f t="shared" si="22"/>
        <v>1727.38</v>
      </c>
      <c r="K32" s="118">
        <f t="shared" si="22"/>
        <v>1796.48</v>
      </c>
      <c r="L32" s="118">
        <f t="shared" si="22"/>
        <v>1850.3700000000001</v>
      </c>
      <c r="M32" s="118">
        <f t="shared" si="22"/>
        <v>1714.2800000000002</v>
      </c>
      <c r="N32" s="119">
        <f t="shared" si="10"/>
        <v>4331.95</v>
      </c>
      <c r="O32" s="15">
        <f t="shared" si="4"/>
        <v>1804.9791666666667</v>
      </c>
      <c r="P32" s="152">
        <f>SUM(P33:P38)</f>
        <v>1427.1</v>
      </c>
      <c r="Q32" s="118">
        <f t="shared" ref="Q32:R32" si="23">SUM(Q33:Q38)</f>
        <v>371</v>
      </c>
      <c r="R32" s="118">
        <f t="shared" si="23"/>
        <v>422</v>
      </c>
      <c r="S32" s="118">
        <f>SUM(S33:S38)</f>
        <v>4596</v>
      </c>
      <c r="T32" s="118">
        <f>SUM(T33:T38)</f>
        <v>530.66</v>
      </c>
      <c r="U32" s="130">
        <f>SUM(U33:U38)</f>
        <v>7346.76</v>
      </c>
      <c r="V32" s="161">
        <f t="shared" si="9"/>
        <v>4285.6100000000006</v>
      </c>
      <c r="W32" s="161">
        <f t="shared" si="7"/>
        <v>6090.5891666666676</v>
      </c>
      <c r="X32" s="130">
        <f>SUM(X33:X38)</f>
        <v>80</v>
      </c>
      <c r="Y32" s="106">
        <f t="shared" si="8"/>
        <v>6010.5891666666676</v>
      </c>
    </row>
    <row r="33" spans="1:25" ht="59.25" customHeight="1">
      <c r="A33" s="1" t="s">
        <v>35</v>
      </c>
      <c r="B33" s="2" t="s">
        <v>36</v>
      </c>
      <c r="C33" s="40" t="s">
        <v>5</v>
      </c>
      <c r="D33" s="35"/>
      <c r="E33" s="10"/>
      <c r="F33" s="10"/>
      <c r="G33" s="10"/>
      <c r="H33" s="10"/>
      <c r="I33" s="10"/>
      <c r="J33" s="10"/>
      <c r="K33" s="10"/>
      <c r="L33" s="10"/>
      <c r="M33" s="10"/>
      <c r="N33" s="106">
        <f t="shared" si="10"/>
        <v>0</v>
      </c>
      <c r="O33" s="15">
        <f t="shared" si="4"/>
        <v>0</v>
      </c>
      <c r="P33" s="150"/>
      <c r="Q33" s="125"/>
      <c r="R33" s="125"/>
      <c r="S33" s="125"/>
      <c r="T33" s="125"/>
      <c r="U33" s="125">
        <f>P33+Q33+R33+S33+T33</f>
        <v>0</v>
      </c>
      <c r="V33" s="146">
        <f t="shared" si="9"/>
        <v>0</v>
      </c>
      <c r="W33" s="161">
        <f t="shared" si="7"/>
        <v>0</v>
      </c>
      <c r="X33" s="125"/>
      <c r="Y33" s="106">
        <f t="shared" si="8"/>
        <v>0</v>
      </c>
    </row>
    <row r="34" spans="1:25" ht="111.75" customHeight="1">
      <c r="A34" s="40" t="s">
        <v>37</v>
      </c>
      <c r="B34" s="2" t="s">
        <v>167</v>
      </c>
      <c r="C34" s="40" t="s">
        <v>5</v>
      </c>
      <c r="D34" s="35"/>
      <c r="E34" s="10"/>
      <c r="F34" s="10"/>
      <c r="G34" s="10"/>
      <c r="H34" s="10"/>
      <c r="I34" s="10"/>
      <c r="J34" s="10"/>
      <c r="K34" s="10"/>
      <c r="L34" s="10"/>
      <c r="M34" s="10"/>
      <c r="N34" s="106">
        <f t="shared" si="10"/>
        <v>0</v>
      </c>
      <c r="O34" s="15">
        <f t="shared" si="4"/>
        <v>0</v>
      </c>
      <c r="P34" s="150"/>
      <c r="Q34" s="125"/>
      <c r="R34" s="125"/>
      <c r="S34" s="125"/>
      <c r="T34" s="125"/>
      <c r="U34" s="125">
        <f t="shared" ref="U34:U38" si="24">P34+Q34+R34+S34+T34</f>
        <v>0</v>
      </c>
      <c r="V34" s="146">
        <f t="shared" si="9"/>
        <v>0</v>
      </c>
      <c r="W34" s="161">
        <f t="shared" si="7"/>
        <v>0</v>
      </c>
      <c r="X34" s="125"/>
      <c r="Y34" s="106">
        <f t="shared" si="8"/>
        <v>0</v>
      </c>
    </row>
    <row r="35" spans="1:25" ht="45.75" customHeight="1">
      <c r="A35" s="40" t="s">
        <v>38</v>
      </c>
      <c r="B35" s="2" t="s">
        <v>39</v>
      </c>
      <c r="C35" s="40" t="s">
        <v>5</v>
      </c>
      <c r="D35" s="35"/>
      <c r="E35" s="10"/>
      <c r="F35" s="10">
        <v>529.20000000000005</v>
      </c>
      <c r="G35" s="10"/>
      <c r="H35" s="10">
        <v>296.10000000000002</v>
      </c>
      <c r="I35" s="10">
        <v>313.87</v>
      </c>
      <c r="J35" s="10">
        <v>329.56</v>
      </c>
      <c r="K35" s="10">
        <v>342.74</v>
      </c>
      <c r="L35" s="10">
        <v>353.02</v>
      </c>
      <c r="M35" s="10">
        <v>327.06</v>
      </c>
      <c r="N35" s="106">
        <f t="shared" si="10"/>
        <v>825.30000000000007</v>
      </c>
      <c r="O35" s="15">
        <f t="shared" si="4"/>
        <v>343.875</v>
      </c>
      <c r="P35" s="150">
        <v>20</v>
      </c>
      <c r="Q35" s="125">
        <v>200</v>
      </c>
      <c r="R35" s="125">
        <v>200</v>
      </c>
      <c r="S35" s="125">
        <v>180</v>
      </c>
      <c r="T35" s="125">
        <v>55</v>
      </c>
      <c r="U35" s="125">
        <f t="shared" si="24"/>
        <v>655</v>
      </c>
      <c r="V35" s="146">
        <f t="shared" si="9"/>
        <v>382.08333333333337</v>
      </c>
      <c r="W35" s="161">
        <f t="shared" si="7"/>
        <v>725.95833333333337</v>
      </c>
      <c r="X35" s="125"/>
      <c r="Y35" s="106">
        <f t="shared" si="8"/>
        <v>725.95833333333337</v>
      </c>
    </row>
    <row r="36" spans="1:25" ht="29.25" customHeight="1">
      <c r="A36" s="40" t="s">
        <v>40</v>
      </c>
      <c r="B36" s="2" t="s">
        <v>41</v>
      </c>
      <c r="C36" s="40" t="s">
        <v>5</v>
      </c>
      <c r="D36" s="35"/>
      <c r="E36" s="10"/>
      <c r="F36" s="10">
        <v>691.99</v>
      </c>
      <c r="G36" s="10"/>
      <c r="H36" s="10">
        <v>278</v>
      </c>
      <c r="I36" s="10">
        <v>294.68</v>
      </c>
      <c r="J36" s="10">
        <v>309.41000000000003</v>
      </c>
      <c r="K36" s="10">
        <v>321.79000000000002</v>
      </c>
      <c r="L36" s="10">
        <v>331.44</v>
      </c>
      <c r="M36" s="10">
        <v>307.07</v>
      </c>
      <c r="N36" s="106">
        <f t="shared" si="10"/>
        <v>969.99</v>
      </c>
      <c r="O36" s="15">
        <f t="shared" si="4"/>
        <v>404.16249999999997</v>
      </c>
      <c r="P36" s="150">
        <v>170</v>
      </c>
      <c r="Q36" s="125">
        <v>171</v>
      </c>
      <c r="R36" s="125">
        <v>208.2</v>
      </c>
      <c r="S36" s="125"/>
      <c r="T36" s="125">
        <v>135.9</v>
      </c>
      <c r="U36" s="125">
        <f t="shared" si="24"/>
        <v>685.1</v>
      </c>
      <c r="V36" s="146">
        <f t="shared" si="9"/>
        <v>399.64166666666665</v>
      </c>
      <c r="W36" s="161">
        <f t="shared" si="7"/>
        <v>803.80416666666656</v>
      </c>
      <c r="X36" s="125">
        <v>80</v>
      </c>
      <c r="Y36" s="106">
        <f t="shared" si="8"/>
        <v>723.80416666666656</v>
      </c>
    </row>
    <row r="37" spans="1:25" ht="25.5" customHeight="1">
      <c r="A37" s="40" t="s">
        <v>42</v>
      </c>
      <c r="B37" s="2" t="s">
        <v>43</v>
      </c>
      <c r="C37" s="40" t="s">
        <v>5</v>
      </c>
      <c r="D37" s="35"/>
      <c r="E37" s="10"/>
      <c r="F37" s="10">
        <v>1558.75</v>
      </c>
      <c r="G37" s="10"/>
      <c r="H37" s="10">
        <v>977.91</v>
      </c>
      <c r="I37" s="10">
        <v>1036.58</v>
      </c>
      <c r="J37" s="10">
        <v>1088.4100000000001</v>
      </c>
      <c r="K37" s="10">
        <v>1131.95</v>
      </c>
      <c r="L37" s="10">
        <v>1165.9100000000001</v>
      </c>
      <c r="M37" s="10">
        <v>1080.1500000000001</v>
      </c>
      <c r="N37" s="106">
        <f t="shared" si="10"/>
        <v>2536.66</v>
      </c>
      <c r="O37" s="15">
        <f t="shared" si="4"/>
        <v>1056.9416666666666</v>
      </c>
      <c r="P37" s="150">
        <v>1237.0999999999999</v>
      </c>
      <c r="Q37" s="125"/>
      <c r="R37" s="125"/>
      <c r="S37" s="125"/>
      <c r="T37" s="125"/>
      <c r="U37" s="125">
        <f t="shared" si="24"/>
        <v>1237.0999999999999</v>
      </c>
      <c r="V37" s="146">
        <f t="shared" si="9"/>
        <v>721.64166666666654</v>
      </c>
      <c r="W37" s="161">
        <f t="shared" si="7"/>
        <v>1778.583333333333</v>
      </c>
      <c r="X37" s="125"/>
      <c r="Y37" s="106">
        <f t="shared" si="8"/>
        <v>1778.583333333333</v>
      </c>
    </row>
    <row r="38" spans="1:25" ht="25.5" customHeight="1">
      <c r="A38" s="40">
        <v>42891</v>
      </c>
      <c r="B38" s="2" t="s">
        <v>238</v>
      </c>
      <c r="C38" s="40" t="s">
        <v>5</v>
      </c>
      <c r="D38" s="35"/>
      <c r="E38" s="10"/>
      <c r="F38" s="10"/>
      <c r="G38" s="10"/>
      <c r="H38" s="10"/>
      <c r="I38" s="10"/>
      <c r="J38" s="10"/>
      <c r="K38" s="10"/>
      <c r="L38" s="10"/>
      <c r="M38" s="10"/>
      <c r="N38" s="106"/>
      <c r="O38" s="15"/>
      <c r="P38" s="150"/>
      <c r="Q38" s="125"/>
      <c r="R38" s="125">
        <v>13.8</v>
      </c>
      <c r="S38" s="125">
        <v>4416</v>
      </c>
      <c r="T38" s="125">
        <v>339.76</v>
      </c>
      <c r="U38" s="125">
        <f t="shared" si="24"/>
        <v>4769.5600000000004</v>
      </c>
      <c r="V38" s="146">
        <f t="shared" si="9"/>
        <v>2782.2433333333338</v>
      </c>
      <c r="W38" s="161">
        <f t="shared" si="7"/>
        <v>2782.2433333333338</v>
      </c>
      <c r="X38" s="125"/>
      <c r="Y38" s="106">
        <f t="shared" si="8"/>
        <v>2782.2433333333338</v>
      </c>
    </row>
    <row r="39" spans="1:25" s="114" customFormat="1" ht="25.5">
      <c r="A39" s="120">
        <v>6</v>
      </c>
      <c r="B39" s="116" t="s">
        <v>146</v>
      </c>
      <c r="C39" s="117" t="s">
        <v>5</v>
      </c>
      <c r="D39" s="33"/>
      <c r="E39" s="118">
        <f t="shared" ref="E39:F39" si="25">SUM(E40:E56)</f>
        <v>0</v>
      </c>
      <c r="F39" s="118">
        <f t="shared" si="25"/>
        <v>6454.85</v>
      </c>
      <c r="G39" s="118"/>
      <c r="H39" s="118">
        <f t="shared" ref="H39:M39" si="26">SUM(H40:H56)</f>
        <v>1684.63</v>
      </c>
      <c r="I39" s="118">
        <f t="shared" si="26"/>
        <v>1785.71</v>
      </c>
      <c r="J39" s="118">
        <f t="shared" si="26"/>
        <v>1875</v>
      </c>
      <c r="K39" s="118">
        <f t="shared" si="26"/>
        <v>1950</v>
      </c>
      <c r="L39" s="118">
        <f t="shared" si="26"/>
        <v>2008.5</v>
      </c>
      <c r="M39" s="118">
        <f t="shared" si="26"/>
        <v>1860.77</v>
      </c>
      <c r="N39" s="119">
        <f t="shared" si="10"/>
        <v>8139.4800000000005</v>
      </c>
      <c r="O39" s="15">
        <f t="shared" si="4"/>
        <v>3391.4500000000003</v>
      </c>
      <c r="P39" s="151">
        <f>SUM(P40:P59)</f>
        <v>4273.1000000000004</v>
      </c>
      <c r="Q39" s="130">
        <f t="shared" ref="Q39:R39" si="27">SUM(Q40:Q59)</f>
        <v>650.45000000000005</v>
      </c>
      <c r="R39" s="130">
        <f t="shared" si="27"/>
        <v>0</v>
      </c>
      <c r="S39" s="130">
        <f>SUM(S40:S59)</f>
        <v>1326.3</v>
      </c>
      <c r="T39" s="130">
        <f t="shared" ref="T39" si="28">SUM(T40:T59)</f>
        <v>0</v>
      </c>
      <c r="U39" s="130">
        <f>SUM(U40:U59)</f>
        <v>6249.85</v>
      </c>
      <c r="V39" s="161">
        <f>U39/12*7</f>
        <v>3645.7458333333334</v>
      </c>
      <c r="W39" s="161">
        <f t="shared" si="7"/>
        <v>7037.1958333333332</v>
      </c>
      <c r="X39" s="130">
        <f>SUM(X40:X59)</f>
        <v>1121</v>
      </c>
      <c r="Y39" s="106">
        <f t="shared" si="8"/>
        <v>5916.1958333333332</v>
      </c>
    </row>
    <row r="40" spans="1:25" ht="12.75" customHeight="1">
      <c r="A40" s="40" t="s">
        <v>44</v>
      </c>
      <c r="B40" s="2" t="s">
        <v>45</v>
      </c>
      <c r="C40" s="40" t="s">
        <v>5</v>
      </c>
      <c r="D40" s="35"/>
      <c r="E40" s="10"/>
      <c r="F40" s="10"/>
      <c r="G40" s="10"/>
      <c r="H40" s="10"/>
      <c r="I40" s="10"/>
      <c r="J40" s="10"/>
      <c r="K40" s="10"/>
      <c r="L40" s="10"/>
      <c r="M40" s="10"/>
      <c r="N40" s="106">
        <f t="shared" si="10"/>
        <v>0</v>
      </c>
      <c r="O40" s="15">
        <f t="shared" si="4"/>
        <v>0</v>
      </c>
      <c r="P40" s="150"/>
      <c r="Q40" s="125"/>
      <c r="R40" s="125"/>
      <c r="S40" s="125"/>
      <c r="T40" s="125"/>
      <c r="U40" s="125">
        <f>P40+Q40+R40+S40+T40</f>
        <v>0</v>
      </c>
      <c r="V40" s="146">
        <f t="shared" si="9"/>
        <v>0</v>
      </c>
      <c r="W40" s="161">
        <f t="shared" si="7"/>
        <v>0</v>
      </c>
      <c r="X40" s="125"/>
      <c r="Y40" s="106">
        <f t="shared" si="8"/>
        <v>0</v>
      </c>
    </row>
    <row r="41" spans="1:25" ht="25.5">
      <c r="A41" s="40" t="s">
        <v>46</v>
      </c>
      <c r="B41" s="2" t="s">
        <v>125</v>
      </c>
      <c r="C41" s="40" t="s">
        <v>5</v>
      </c>
      <c r="D41" s="35"/>
      <c r="E41" s="10"/>
      <c r="F41" s="10">
        <v>1191.46</v>
      </c>
      <c r="G41" s="10"/>
      <c r="H41" s="10"/>
      <c r="I41" s="10"/>
      <c r="J41" s="10"/>
      <c r="K41" s="10"/>
      <c r="L41" s="10"/>
      <c r="M41" s="10"/>
      <c r="N41" s="106">
        <f t="shared" si="10"/>
        <v>1191.46</v>
      </c>
      <c r="O41" s="15">
        <f t="shared" si="4"/>
        <v>496.44166666666672</v>
      </c>
      <c r="P41" s="150"/>
      <c r="Q41" s="125"/>
      <c r="R41" s="125"/>
      <c r="S41" s="125"/>
      <c r="T41" s="125"/>
      <c r="U41" s="125">
        <f t="shared" ref="U41:U59" si="29">P41+Q41+R41+S41+T41</f>
        <v>0</v>
      </c>
      <c r="V41" s="146">
        <f t="shared" si="9"/>
        <v>0</v>
      </c>
      <c r="W41" s="161">
        <f t="shared" si="7"/>
        <v>496.44166666666672</v>
      </c>
      <c r="X41" s="125"/>
      <c r="Y41" s="106">
        <f t="shared" si="8"/>
        <v>496.44166666666672</v>
      </c>
    </row>
    <row r="42" spans="1:25">
      <c r="A42" s="40" t="s">
        <v>47</v>
      </c>
      <c r="B42" s="2" t="s">
        <v>115</v>
      </c>
      <c r="C42" s="40" t="s">
        <v>5</v>
      </c>
      <c r="D42" s="35"/>
      <c r="E42" s="10"/>
      <c r="F42" s="10">
        <v>1208.8399999999999</v>
      </c>
      <c r="G42" s="10"/>
      <c r="H42" s="10"/>
      <c r="I42" s="10"/>
      <c r="J42" s="10"/>
      <c r="K42" s="10"/>
      <c r="L42" s="10"/>
      <c r="M42" s="10"/>
      <c r="N42" s="106">
        <f t="shared" si="10"/>
        <v>1208.8399999999999</v>
      </c>
      <c r="O42" s="15">
        <f t="shared" si="4"/>
        <v>503.68333333333334</v>
      </c>
      <c r="P42" s="150"/>
      <c r="Q42" s="125"/>
      <c r="R42" s="125"/>
      <c r="S42" s="125"/>
      <c r="T42" s="125"/>
      <c r="U42" s="125">
        <f t="shared" si="29"/>
        <v>0</v>
      </c>
      <c r="V42" s="146">
        <f t="shared" si="9"/>
        <v>0</v>
      </c>
      <c r="W42" s="161">
        <f t="shared" si="7"/>
        <v>503.68333333333334</v>
      </c>
      <c r="X42" s="125"/>
      <c r="Y42" s="106">
        <f t="shared" si="8"/>
        <v>503.68333333333334</v>
      </c>
    </row>
    <row r="43" spans="1:25">
      <c r="A43" s="40" t="s">
        <v>48</v>
      </c>
      <c r="B43" s="2" t="s">
        <v>49</v>
      </c>
      <c r="C43" s="40" t="s">
        <v>5</v>
      </c>
      <c r="D43" s="35"/>
      <c r="E43" s="10"/>
      <c r="F43" s="10">
        <v>114.28</v>
      </c>
      <c r="G43" s="10"/>
      <c r="H43" s="10">
        <v>582.13</v>
      </c>
      <c r="I43" s="10">
        <v>617.05999999999995</v>
      </c>
      <c r="J43" s="10">
        <v>647.91999999999996</v>
      </c>
      <c r="K43" s="10">
        <v>673.83</v>
      </c>
      <c r="L43" s="10">
        <v>694.05</v>
      </c>
      <c r="M43" s="10">
        <v>643</v>
      </c>
      <c r="N43" s="106">
        <f t="shared" si="10"/>
        <v>696.41</v>
      </c>
      <c r="O43" s="15">
        <f t="shared" si="4"/>
        <v>290.17083333333335</v>
      </c>
      <c r="P43" s="150">
        <v>42</v>
      </c>
      <c r="Q43" s="125">
        <v>48.7</v>
      </c>
      <c r="R43" s="125"/>
      <c r="S43" s="125">
        <v>451.3</v>
      </c>
      <c r="T43" s="125"/>
      <c r="U43" s="125">
        <f t="shared" si="29"/>
        <v>542</v>
      </c>
      <c r="V43" s="146">
        <f t="shared" si="9"/>
        <v>316.16666666666663</v>
      </c>
      <c r="W43" s="161">
        <f t="shared" si="7"/>
        <v>606.33749999999998</v>
      </c>
      <c r="X43" s="125"/>
      <c r="Y43" s="106">
        <f t="shared" si="8"/>
        <v>606.33749999999998</v>
      </c>
    </row>
    <row r="44" spans="1:25" ht="12.75" customHeight="1">
      <c r="A44" s="40" t="s">
        <v>50</v>
      </c>
      <c r="B44" s="2" t="s">
        <v>119</v>
      </c>
      <c r="C44" s="40" t="s">
        <v>5</v>
      </c>
      <c r="D44" s="35"/>
      <c r="E44" s="10"/>
      <c r="F44" s="10"/>
      <c r="G44" s="10"/>
      <c r="H44" s="10"/>
      <c r="I44" s="10"/>
      <c r="J44" s="10"/>
      <c r="K44" s="10"/>
      <c r="L44" s="10"/>
      <c r="M44" s="10"/>
      <c r="N44" s="106">
        <f t="shared" si="10"/>
        <v>0</v>
      </c>
      <c r="O44" s="15">
        <f t="shared" si="4"/>
        <v>0</v>
      </c>
      <c r="P44" s="150"/>
      <c r="Q44" s="125"/>
      <c r="R44" s="125"/>
      <c r="S44" s="125"/>
      <c r="T44" s="125"/>
      <c r="U44" s="125">
        <f t="shared" si="29"/>
        <v>0</v>
      </c>
      <c r="V44" s="146">
        <f t="shared" si="9"/>
        <v>0</v>
      </c>
      <c r="W44" s="161">
        <f t="shared" si="7"/>
        <v>0</v>
      </c>
      <c r="X44" s="125">
        <v>546</v>
      </c>
      <c r="Y44" s="106">
        <f t="shared" si="8"/>
        <v>-546</v>
      </c>
    </row>
    <row r="45" spans="1:25" ht="12.75" customHeight="1">
      <c r="A45" s="40" t="s">
        <v>51</v>
      </c>
      <c r="B45" s="2" t="s">
        <v>52</v>
      </c>
      <c r="C45" s="40" t="s">
        <v>5</v>
      </c>
      <c r="D45" s="35"/>
      <c r="E45" s="10"/>
      <c r="F45" s="10"/>
      <c r="G45" s="10"/>
      <c r="H45" s="10"/>
      <c r="I45" s="10"/>
      <c r="J45" s="10"/>
      <c r="K45" s="10"/>
      <c r="L45" s="10"/>
      <c r="M45" s="10"/>
      <c r="N45" s="106">
        <f t="shared" si="10"/>
        <v>0</v>
      </c>
      <c r="O45" s="15">
        <f t="shared" si="4"/>
        <v>0</v>
      </c>
      <c r="P45" s="150"/>
      <c r="Q45" s="125"/>
      <c r="R45" s="125"/>
      <c r="S45" s="125"/>
      <c r="T45" s="125"/>
      <c r="U45" s="125">
        <f t="shared" si="29"/>
        <v>0</v>
      </c>
      <c r="V45" s="146">
        <f t="shared" si="9"/>
        <v>0</v>
      </c>
      <c r="W45" s="161">
        <f t="shared" si="7"/>
        <v>0</v>
      </c>
      <c r="X45" s="125"/>
      <c r="Y45" s="106">
        <f t="shared" si="8"/>
        <v>0</v>
      </c>
    </row>
    <row r="46" spans="1:25" ht="12.75" customHeight="1">
      <c r="A46" s="40" t="s">
        <v>53</v>
      </c>
      <c r="B46" s="2" t="s">
        <v>134</v>
      </c>
      <c r="C46" s="40" t="s">
        <v>5</v>
      </c>
      <c r="D46" s="35"/>
      <c r="E46" s="10"/>
      <c r="F46" s="10">
        <v>386.82</v>
      </c>
      <c r="G46" s="10"/>
      <c r="H46" s="10"/>
      <c r="I46" s="10"/>
      <c r="J46" s="10"/>
      <c r="K46" s="10"/>
      <c r="L46" s="10"/>
      <c r="M46" s="10"/>
      <c r="N46" s="106">
        <f t="shared" si="10"/>
        <v>386.82</v>
      </c>
      <c r="O46" s="15">
        <f t="shared" si="4"/>
        <v>161.17500000000001</v>
      </c>
      <c r="P46" s="150">
        <v>307</v>
      </c>
      <c r="Q46" s="125"/>
      <c r="R46" s="125"/>
      <c r="S46" s="125"/>
      <c r="T46" s="125"/>
      <c r="U46" s="125">
        <f t="shared" si="29"/>
        <v>307</v>
      </c>
      <c r="V46" s="146">
        <f t="shared" si="9"/>
        <v>179.08333333333331</v>
      </c>
      <c r="W46" s="161">
        <f t="shared" si="7"/>
        <v>340.25833333333333</v>
      </c>
      <c r="X46" s="125"/>
      <c r="Y46" s="106">
        <f t="shared" si="8"/>
        <v>340.25833333333333</v>
      </c>
    </row>
    <row r="47" spans="1:25" ht="12.75" customHeight="1">
      <c r="A47" s="40" t="s">
        <v>112</v>
      </c>
      <c r="B47" s="2" t="s">
        <v>137</v>
      </c>
      <c r="C47" s="40"/>
      <c r="D47" s="35"/>
      <c r="E47" s="10"/>
      <c r="F47" s="10"/>
      <c r="G47" s="10"/>
      <c r="H47" s="10"/>
      <c r="I47" s="10"/>
      <c r="J47" s="10"/>
      <c r="K47" s="10"/>
      <c r="L47" s="10"/>
      <c r="M47" s="10"/>
      <c r="N47" s="106">
        <f t="shared" si="10"/>
        <v>0</v>
      </c>
      <c r="O47" s="15">
        <f t="shared" si="4"/>
        <v>0</v>
      </c>
      <c r="P47" s="150"/>
      <c r="Q47" s="125"/>
      <c r="R47" s="125"/>
      <c r="S47" s="125"/>
      <c r="T47" s="125"/>
      <c r="U47" s="125">
        <f t="shared" si="29"/>
        <v>0</v>
      </c>
      <c r="V47" s="146">
        <f t="shared" si="9"/>
        <v>0</v>
      </c>
      <c r="W47" s="161">
        <f t="shared" si="7"/>
        <v>0</v>
      </c>
      <c r="X47" s="125"/>
      <c r="Y47" s="106">
        <f t="shared" si="8"/>
        <v>0</v>
      </c>
    </row>
    <row r="48" spans="1:25" ht="12.75" customHeight="1">
      <c r="A48" s="40" t="s">
        <v>118</v>
      </c>
      <c r="B48" s="2" t="s">
        <v>71</v>
      </c>
      <c r="C48" s="40"/>
      <c r="D48" s="35"/>
      <c r="E48" s="10"/>
      <c r="F48" s="10"/>
      <c r="G48" s="10"/>
      <c r="H48" s="10"/>
      <c r="I48" s="10"/>
      <c r="J48" s="10"/>
      <c r="K48" s="10"/>
      <c r="L48" s="10"/>
      <c r="M48" s="10"/>
      <c r="N48" s="106">
        <f t="shared" si="10"/>
        <v>0</v>
      </c>
      <c r="O48" s="15">
        <f t="shared" si="4"/>
        <v>0</v>
      </c>
      <c r="P48" s="150"/>
      <c r="Q48" s="125"/>
      <c r="R48" s="125"/>
      <c r="S48" s="125"/>
      <c r="T48" s="125"/>
      <c r="U48" s="125">
        <f t="shared" si="29"/>
        <v>0</v>
      </c>
      <c r="V48" s="146">
        <f t="shared" si="9"/>
        <v>0</v>
      </c>
      <c r="W48" s="161">
        <f t="shared" si="7"/>
        <v>0</v>
      </c>
      <c r="X48" s="125"/>
      <c r="Y48" s="106">
        <f t="shared" si="8"/>
        <v>0</v>
      </c>
    </row>
    <row r="49" spans="1:28" ht="12.75" customHeight="1">
      <c r="A49" s="40" t="s">
        <v>121</v>
      </c>
      <c r="B49" s="2" t="s">
        <v>111</v>
      </c>
      <c r="C49" s="40" t="s">
        <v>5</v>
      </c>
      <c r="D49" s="35"/>
      <c r="E49" s="10"/>
      <c r="F49" s="10"/>
      <c r="G49" s="10"/>
      <c r="H49" s="10"/>
      <c r="I49" s="10"/>
      <c r="J49" s="10"/>
      <c r="K49" s="10"/>
      <c r="L49" s="10"/>
      <c r="M49" s="10"/>
      <c r="N49" s="106">
        <f t="shared" si="10"/>
        <v>0</v>
      </c>
      <c r="O49" s="15">
        <f t="shared" si="4"/>
        <v>0</v>
      </c>
      <c r="P49" s="150"/>
      <c r="Q49" s="125"/>
      <c r="R49" s="125"/>
      <c r="S49" s="125">
        <v>875</v>
      </c>
      <c r="T49" s="125"/>
      <c r="U49" s="125">
        <f t="shared" si="29"/>
        <v>875</v>
      </c>
      <c r="V49" s="146">
        <f t="shared" si="9"/>
        <v>510.41666666666669</v>
      </c>
      <c r="W49" s="161">
        <f t="shared" si="7"/>
        <v>510.41666666666669</v>
      </c>
      <c r="X49" s="125"/>
      <c r="Y49" s="106">
        <f t="shared" si="8"/>
        <v>510.41666666666669</v>
      </c>
    </row>
    <row r="50" spans="1:28" ht="12.75" customHeight="1">
      <c r="A50" s="40" t="s">
        <v>135</v>
      </c>
      <c r="B50" s="2" t="s">
        <v>124</v>
      </c>
      <c r="C50" s="40" t="s">
        <v>5</v>
      </c>
      <c r="D50" s="35"/>
      <c r="E50" s="10"/>
      <c r="F50" s="10">
        <v>992</v>
      </c>
      <c r="G50" s="10"/>
      <c r="H50" s="10"/>
      <c r="I50" s="10"/>
      <c r="J50" s="10"/>
      <c r="K50" s="10"/>
      <c r="L50" s="10"/>
      <c r="M50" s="10"/>
      <c r="N50" s="106">
        <f t="shared" si="10"/>
        <v>992</v>
      </c>
      <c r="O50" s="15">
        <f t="shared" si="4"/>
        <v>413.33333333333337</v>
      </c>
      <c r="P50" s="150"/>
      <c r="Q50" s="125">
        <v>601.75</v>
      </c>
      <c r="R50" s="125"/>
      <c r="S50" s="125"/>
      <c r="T50" s="125"/>
      <c r="U50" s="125">
        <f t="shared" si="29"/>
        <v>601.75</v>
      </c>
      <c r="V50" s="146">
        <f t="shared" si="9"/>
        <v>351.02083333333337</v>
      </c>
      <c r="W50" s="161">
        <f t="shared" si="7"/>
        <v>764.35416666666674</v>
      </c>
      <c r="X50" s="125"/>
      <c r="Y50" s="106">
        <f t="shared" si="8"/>
        <v>764.35416666666674</v>
      </c>
    </row>
    <row r="51" spans="1:28" ht="12.75" customHeight="1">
      <c r="A51" s="40" t="s">
        <v>136</v>
      </c>
      <c r="B51" s="2" t="s">
        <v>120</v>
      </c>
      <c r="C51" s="40" t="s">
        <v>5</v>
      </c>
      <c r="D51" s="35"/>
      <c r="E51" s="10"/>
      <c r="F51" s="10"/>
      <c r="G51" s="10"/>
      <c r="H51" s="10"/>
      <c r="I51" s="10"/>
      <c r="J51" s="10"/>
      <c r="K51" s="10"/>
      <c r="L51" s="10"/>
      <c r="M51" s="10"/>
      <c r="N51" s="106">
        <f t="shared" si="10"/>
        <v>0</v>
      </c>
      <c r="O51" s="15">
        <f t="shared" si="4"/>
        <v>0</v>
      </c>
      <c r="P51" s="150"/>
      <c r="Q51" s="125"/>
      <c r="R51" s="125"/>
      <c r="S51" s="125"/>
      <c r="T51" s="125"/>
      <c r="U51" s="125">
        <f t="shared" si="29"/>
        <v>0</v>
      </c>
      <c r="V51" s="146">
        <f t="shared" si="9"/>
        <v>0</v>
      </c>
      <c r="W51" s="161">
        <f t="shared" si="7"/>
        <v>0</v>
      </c>
      <c r="X51" s="125"/>
      <c r="Y51" s="106">
        <f t="shared" si="8"/>
        <v>0</v>
      </c>
    </row>
    <row r="52" spans="1:28" ht="12.75" customHeight="1">
      <c r="A52" s="40" t="s">
        <v>140</v>
      </c>
      <c r="B52" s="2" t="s">
        <v>142</v>
      </c>
      <c r="C52" s="40" t="s">
        <v>5</v>
      </c>
      <c r="D52" s="35"/>
      <c r="E52" s="10"/>
      <c r="F52" s="10"/>
      <c r="G52" s="10"/>
      <c r="H52" s="10"/>
      <c r="I52" s="10"/>
      <c r="J52" s="10"/>
      <c r="K52" s="10"/>
      <c r="L52" s="10"/>
      <c r="M52" s="10"/>
      <c r="N52" s="106">
        <f t="shared" si="10"/>
        <v>0</v>
      </c>
      <c r="O52" s="15">
        <f t="shared" si="4"/>
        <v>0</v>
      </c>
      <c r="P52" s="150"/>
      <c r="Q52" s="125"/>
      <c r="R52" s="125"/>
      <c r="S52" s="125"/>
      <c r="T52" s="125"/>
      <c r="U52" s="125">
        <f t="shared" si="29"/>
        <v>0</v>
      </c>
      <c r="V52" s="146">
        <f t="shared" si="9"/>
        <v>0</v>
      </c>
      <c r="W52" s="161">
        <f t="shared" si="7"/>
        <v>0</v>
      </c>
      <c r="X52" s="125"/>
      <c r="Y52" s="106">
        <f t="shared" si="8"/>
        <v>0</v>
      </c>
    </row>
    <row r="53" spans="1:28">
      <c r="A53" s="40" t="s">
        <v>141</v>
      </c>
      <c r="B53" s="2" t="s">
        <v>54</v>
      </c>
      <c r="C53" s="40" t="s">
        <v>5</v>
      </c>
      <c r="D53" s="35"/>
      <c r="E53" s="10"/>
      <c r="F53" s="10">
        <v>2561.4499999999998</v>
      </c>
      <c r="G53" s="10"/>
      <c r="H53" s="10">
        <v>1102.5</v>
      </c>
      <c r="I53" s="10">
        <v>1168.6500000000001</v>
      </c>
      <c r="J53" s="10">
        <v>1227.08</v>
      </c>
      <c r="K53" s="10">
        <v>1276.17</v>
      </c>
      <c r="L53" s="10">
        <v>1314.45</v>
      </c>
      <c r="M53" s="23">
        <v>1217.77</v>
      </c>
      <c r="N53" s="106">
        <f t="shared" si="10"/>
        <v>3663.95</v>
      </c>
      <c r="O53" s="15">
        <f t="shared" si="4"/>
        <v>1526.6458333333333</v>
      </c>
      <c r="P53" s="150">
        <v>1105.2</v>
      </c>
      <c r="Q53" s="125"/>
      <c r="R53" s="125"/>
      <c r="S53" s="125"/>
      <c r="T53" s="125"/>
      <c r="U53" s="125">
        <f t="shared" si="29"/>
        <v>1105.2</v>
      </c>
      <c r="V53" s="146">
        <f t="shared" si="9"/>
        <v>644.70000000000005</v>
      </c>
      <c r="W53" s="161">
        <f t="shared" si="7"/>
        <v>2171.3458333333333</v>
      </c>
      <c r="X53" s="125">
        <f>83+279+1+212</f>
        <v>575</v>
      </c>
      <c r="Y53" s="106">
        <f t="shared" si="8"/>
        <v>1596.3458333333333</v>
      </c>
      <c r="Z53" s="159" t="s">
        <v>247</v>
      </c>
      <c r="AA53" s="159"/>
      <c r="AB53" s="159"/>
    </row>
    <row r="54" spans="1:28" ht="12.75" customHeight="1">
      <c r="A54" s="40" t="s">
        <v>230</v>
      </c>
      <c r="B54" s="2" t="s">
        <v>147</v>
      </c>
      <c r="C54" s="40" t="s">
        <v>5</v>
      </c>
      <c r="D54" s="35"/>
      <c r="E54" s="10"/>
      <c r="F54" s="10"/>
      <c r="G54" s="10"/>
      <c r="H54" s="10"/>
      <c r="I54" s="10"/>
      <c r="J54" s="10"/>
      <c r="K54" s="10"/>
      <c r="L54" s="10"/>
      <c r="M54" s="23"/>
      <c r="N54" s="106">
        <f t="shared" si="10"/>
        <v>0</v>
      </c>
      <c r="O54" s="15">
        <f t="shared" si="4"/>
        <v>0</v>
      </c>
      <c r="P54" s="150"/>
      <c r="Q54" s="125"/>
      <c r="R54" s="125"/>
      <c r="S54" s="125"/>
      <c r="T54" s="125"/>
      <c r="U54" s="125">
        <f t="shared" si="29"/>
        <v>0</v>
      </c>
      <c r="V54" s="146">
        <f t="shared" si="9"/>
        <v>0</v>
      </c>
      <c r="W54" s="161">
        <f t="shared" si="7"/>
        <v>0</v>
      </c>
      <c r="X54" s="125"/>
      <c r="Y54" s="106">
        <f t="shared" si="8"/>
        <v>0</v>
      </c>
    </row>
    <row r="55" spans="1:28" ht="12.75" customHeight="1">
      <c r="A55" s="40" t="s">
        <v>231</v>
      </c>
      <c r="B55" s="2" t="s">
        <v>148</v>
      </c>
      <c r="C55" s="40" t="s">
        <v>5</v>
      </c>
      <c r="D55" s="35"/>
      <c r="E55" s="10"/>
      <c r="F55" s="10"/>
      <c r="G55" s="10"/>
      <c r="H55" s="10"/>
      <c r="I55" s="10"/>
      <c r="J55" s="10"/>
      <c r="K55" s="10"/>
      <c r="L55" s="10"/>
      <c r="M55" s="23"/>
      <c r="N55" s="106">
        <f t="shared" si="10"/>
        <v>0</v>
      </c>
      <c r="O55" s="15">
        <f t="shared" si="4"/>
        <v>0</v>
      </c>
      <c r="P55" s="150"/>
      <c r="Q55" s="125"/>
      <c r="R55" s="125"/>
      <c r="S55" s="125"/>
      <c r="T55" s="125"/>
      <c r="U55" s="125">
        <f t="shared" si="29"/>
        <v>0</v>
      </c>
      <c r="V55" s="146">
        <f t="shared" si="9"/>
        <v>0</v>
      </c>
      <c r="W55" s="161">
        <f t="shared" si="7"/>
        <v>0</v>
      </c>
      <c r="X55" s="125"/>
      <c r="Y55" s="106">
        <f t="shared" si="8"/>
        <v>0</v>
      </c>
    </row>
    <row r="56" spans="1:28">
      <c r="A56" s="40" t="s">
        <v>232</v>
      </c>
      <c r="B56" s="2" t="s">
        <v>157</v>
      </c>
      <c r="C56" s="40" t="s">
        <v>5</v>
      </c>
      <c r="D56" s="35"/>
      <c r="E56" s="10"/>
      <c r="F56" s="10"/>
      <c r="G56" s="10"/>
      <c r="H56" s="10"/>
      <c r="I56" s="10"/>
      <c r="J56" s="10"/>
      <c r="K56" s="10"/>
      <c r="L56" s="10"/>
      <c r="M56" s="23"/>
      <c r="N56" s="106">
        <f t="shared" si="10"/>
        <v>0</v>
      </c>
      <c r="O56" s="15">
        <f t="shared" si="4"/>
        <v>0</v>
      </c>
      <c r="P56" s="150"/>
      <c r="Q56" s="125"/>
      <c r="R56" s="125"/>
      <c r="S56" s="125"/>
      <c r="T56" s="125"/>
      <c r="U56" s="125">
        <f t="shared" si="29"/>
        <v>0</v>
      </c>
      <c r="V56" s="146">
        <f t="shared" si="9"/>
        <v>0</v>
      </c>
      <c r="W56" s="161">
        <f t="shared" si="7"/>
        <v>0</v>
      </c>
      <c r="X56" s="125"/>
      <c r="Y56" s="106">
        <f t="shared" si="8"/>
        <v>0</v>
      </c>
    </row>
    <row r="57" spans="1:28">
      <c r="A57" s="40" t="s">
        <v>233</v>
      </c>
      <c r="B57" s="2" t="s">
        <v>229</v>
      </c>
      <c r="C57" s="40" t="s">
        <v>5</v>
      </c>
      <c r="D57" s="35"/>
      <c r="E57" s="10"/>
      <c r="F57" s="10"/>
      <c r="G57" s="10"/>
      <c r="H57" s="10"/>
      <c r="I57" s="10"/>
      <c r="J57" s="10"/>
      <c r="K57" s="10"/>
      <c r="L57" s="10"/>
      <c r="M57" s="23"/>
      <c r="N57" s="106"/>
      <c r="O57" s="15"/>
      <c r="P57" s="150">
        <v>945.6</v>
      </c>
      <c r="Q57" s="125"/>
      <c r="R57" s="125"/>
      <c r="S57" s="125"/>
      <c r="T57" s="125"/>
      <c r="U57" s="125">
        <f t="shared" si="29"/>
        <v>945.6</v>
      </c>
      <c r="V57" s="146">
        <f t="shared" si="9"/>
        <v>551.6</v>
      </c>
      <c r="W57" s="161">
        <f t="shared" si="7"/>
        <v>551.6</v>
      </c>
      <c r="X57" s="125"/>
      <c r="Y57" s="106">
        <f t="shared" si="8"/>
        <v>551.6</v>
      </c>
    </row>
    <row r="58" spans="1:28">
      <c r="A58" s="40" t="s">
        <v>234</v>
      </c>
      <c r="B58" s="2" t="s">
        <v>228</v>
      </c>
      <c r="C58" s="40"/>
      <c r="D58" s="35"/>
      <c r="E58" s="10"/>
      <c r="F58" s="10"/>
      <c r="G58" s="10"/>
      <c r="H58" s="10"/>
      <c r="I58" s="10"/>
      <c r="J58" s="10"/>
      <c r="K58" s="10"/>
      <c r="L58" s="10"/>
      <c r="M58" s="23"/>
      <c r="N58" s="106"/>
      <c r="O58" s="15"/>
      <c r="P58" s="150">
        <v>945.6</v>
      </c>
      <c r="Q58" s="125"/>
      <c r="R58" s="125"/>
      <c r="S58" s="125"/>
      <c r="T58" s="125"/>
      <c r="U58" s="125">
        <f t="shared" si="29"/>
        <v>945.6</v>
      </c>
      <c r="V58" s="146">
        <f t="shared" si="9"/>
        <v>551.6</v>
      </c>
      <c r="W58" s="161">
        <f t="shared" si="7"/>
        <v>551.6</v>
      </c>
      <c r="X58" s="125"/>
      <c r="Y58" s="106">
        <f t="shared" si="8"/>
        <v>551.6</v>
      </c>
    </row>
    <row r="59" spans="1:28">
      <c r="A59" s="40" t="s">
        <v>235</v>
      </c>
      <c r="B59" s="2" t="s">
        <v>236</v>
      </c>
      <c r="C59" s="40"/>
      <c r="D59" s="35"/>
      <c r="E59" s="10"/>
      <c r="F59" s="10"/>
      <c r="G59" s="10"/>
      <c r="H59" s="10"/>
      <c r="I59" s="10"/>
      <c r="J59" s="10"/>
      <c r="K59" s="10"/>
      <c r="L59" s="10"/>
      <c r="M59" s="23"/>
      <c r="N59" s="106"/>
      <c r="O59" s="15"/>
      <c r="P59" s="150">
        <v>927.7</v>
      </c>
      <c r="Q59" s="125"/>
      <c r="R59" s="125"/>
      <c r="S59" s="125"/>
      <c r="T59" s="125"/>
      <c r="U59" s="125">
        <f t="shared" si="29"/>
        <v>927.7</v>
      </c>
      <c r="V59" s="146">
        <f t="shared" si="9"/>
        <v>541.1583333333333</v>
      </c>
      <c r="W59" s="161">
        <f t="shared" si="7"/>
        <v>541.1583333333333</v>
      </c>
      <c r="X59" s="125"/>
      <c r="Y59" s="106">
        <f t="shared" si="8"/>
        <v>541.1583333333333</v>
      </c>
    </row>
    <row r="60" spans="1:28" ht="25.5" customHeight="1">
      <c r="A60" s="13" t="s">
        <v>55</v>
      </c>
      <c r="B60" s="14" t="s">
        <v>56</v>
      </c>
      <c r="C60" s="13" t="s">
        <v>5</v>
      </c>
      <c r="D60" s="15"/>
      <c r="E60" s="16">
        <f t="shared" ref="E60" si="30">E61</f>
        <v>0</v>
      </c>
      <c r="F60" s="16">
        <f>F61</f>
        <v>28084.94</v>
      </c>
      <c r="G60" s="16"/>
      <c r="H60" s="16">
        <f>H61</f>
        <v>25166.489999999998</v>
      </c>
      <c r="I60" s="16">
        <f t="shared" ref="I60:M60" si="31">I61</f>
        <v>26676.489999999998</v>
      </c>
      <c r="J60" s="16">
        <f t="shared" si="31"/>
        <v>28010.320000000003</v>
      </c>
      <c r="K60" s="16">
        <f t="shared" si="31"/>
        <v>29130.710000000006</v>
      </c>
      <c r="L60" s="16">
        <f t="shared" si="31"/>
        <v>30003.309999999994</v>
      </c>
      <c r="M60" s="16">
        <f t="shared" si="31"/>
        <v>27797.719999999998</v>
      </c>
      <c r="N60" s="121">
        <f t="shared" si="10"/>
        <v>53251.429999999993</v>
      </c>
      <c r="O60" s="15">
        <f t="shared" si="4"/>
        <v>22188.095833333333</v>
      </c>
      <c r="P60" s="148">
        <f>P61</f>
        <v>199.9</v>
      </c>
      <c r="Q60" s="16">
        <f t="shared" ref="Q60:R60" si="32">Q61</f>
        <v>2256.12</v>
      </c>
      <c r="R60" s="16">
        <f t="shared" si="32"/>
        <v>3937.21</v>
      </c>
      <c r="S60" s="16">
        <f t="shared" ref="S60" si="33">S61</f>
        <v>19735.660000000003</v>
      </c>
      <c r="T60" s="16">
        <f>T61+T95</f>
        <v>4957.8200000000006</v>
      </c>
      <c r="U60" s="128">
        <f>U61</f>
        <v>31086.710000000003</v>
      </c>
      <c r="V60" s="161">
        <f>U60/12*7</f>
        <v>18133.914166666669</v>
      </c>
      <c r="W60" s="161">
        <f t="shared" si="7"/>
        <v>40322.01</v>
      </c>
      <c r="X60" s="128">
        <f>X61</f>
        <v>61969</v>
      </c>
      <c r="Y60" s="106">
        <f t="shared" si="8"/>
        <v>-21646.989999999998</v>
      </c>
    </row>
    <row r="61" spans="1:28" ht="55.5" customHeight="1">
      <c r="A61" s="3">
        <v>7</v>
      </c>
      <c r="B61" s="4" t="s">
        <v>57</v>
      </c>
      <c r="C61" s="5" t="s">
        <v>5</v>
      </c>
      <c r="D61" s="33"/>
      <c r="E61" s="9">
        <f t="shared" ref="E61" si="34">SUM(E62:E89)+E94+E95</f>
        <v>0</v>
      </c>
      <c r="F61" s="9">
        <f>SUM(F62:F89)+F94+F95</f>
        <v>28084.94</v>
      </c>
      <c r="G61" s="9"/>
      <c r="H61" s="9">
        <f>SUM(H62:H89)+H94+H95</f>
        <v>25166.489999999998</v>
      </c>
      <c r="I61" s="9">
        <f t="shared" ref="I61:M61" si="35">SUM(I62:I89)+I94+I95</f>
        <v>26676.489999999998</v>
      </c>
      <c r="J61" s="9">
        <f t="shared" si="35"/>
        <v>28010.320000000003</v>
      </c>
      <c r="K61" s="9">
        <f t="shared" si="35"/>
        <v>29130.710000000006</v>
      </c>
      <c r="L61" s="9">
        <f t="shared" si="35"/>
        <v>30003.309999999994</v>
      </c>
      <c r="M61" s="9">
        <f t="shared" si="35"/>
        <v>27797.719999999998</v>
      </c>
      <c r="N61" s="107">
        <f t="shared" si="10"/>
        <v>53251.429999999993</v>
      </c>
      <c r="O61" s="33">
        <f t="shared" si="4"/>
        <v>22188.095833333333</v>
      </c>
      <c r="P61" s="149">
        <f>SUM(P62:P111)</f>
        <v>199.9</v>
      </c>
      <c r="Q61" s="9">
        <f>SUM(Q62:Q111)</f>
        <v>2256.12</v>
      </c>
      <c r="R61" s="9">
        <f>SUM(R62:R111)</f>
        <v>3937.21</v>
      </c>
      <c r="S61" s="9">
        <f>SUM(S62:S112)</f>
        <v>19735.660000000003</v>
      </c>
      <c r="T61" s="9">
        <f>SUM(T62:T112)</f>
        <v>4957.8200000000006</v>
      </c>
      <c r="U61" s="129">
        <f>SUM(U62:U112)</f>
        <v>31086.710000000003</v>
      </c>
      <c r="V61" s="161">
        <f t="shared" si="9"/>
        <v>18133.914166666669</v>
      </c>
      <c r="W61" s="161">
        <f t="shared" si="7"/>
        <v>40322.01</v>
      </c>
      <c r="X61" s="129">
        <f>SUM(X62:X112)</f>
        <v>61969</v>
      </c>
      <c r="Y61" s="106">
        <f t="shared" si="8"/>
        <v>-21646.989999999998</v>
      </c>
    </row>
    <row r="62" spans="1:28" ht="12.75" customHeight="1">
      <c r="A62" s="40" t="s">
        <v>58</v>
      </c>
      <c r="B62" s="2" t="s">
        <v>8</v>
      </c>
      <c r="C62" s="40" t="s">
        <v>5</v>
      </c>
      <c r="D62" s="35"/>
      <c r="E62" s="10"/>
      <c r="F62" s="10"/>
      <c r="G62" s="10"/>
      <c r="H62" s="10"/>
      <c r="I62" s="10"/>
      <c r="J62" s="10"/>
      <c r="K62" s="10"/>
      <c r="L62" s="10"/>
      <c r="M62" s="10"/>
      <c r="N62" s="106">
        <f t="shared" si="10"/>
        <v>0</v>
      </c>
      <c r="O62" s="35">
        <f t="shared" si="4"/>
        <v>0</v>
      </c>
      <c r="P62" s="150"/>
      <c r="Q62" s="125"/>
      <c r="R62" s="125"/>
      <c r="S62" s="125"/>
      <c r="T62" s="125"/>
      <c r="U62" s="125">
        <f>P62+Q62+R62+S62+T62</f>
        <v>0</v>
      </c>
      <c r="V62" s="146">
        <f t="shared" si="9"/>
        <v>0</v>
      </c>
      <c r="W62" s="161">
        <f t="shared" si="7"/>
        <v>0</v>
      </c>
      <c r="X62" s="125">
        <v>859</v>
      </c>
      <c r="Y62" s="106">
        <f t="shared" si="8"/>
        <v>-859</v>
      </c>
    </row>
    <row r="63" spans="1:28" ht="38.25">
      <c r="A63" s="40" t="s">
        <v>59</v>
      </c>
      <c r="B63" s="2" t="s">
        <v>60</v>
      </c>
      <c r="C63" s="40" t="s">
        <v>5</v>
      </c>
      <c r="D63" s="35"/>
      <c r="E63" s="10"/>
      <c r="F63" s="10">
        <v>20847.41</v>
      </c>
      <c r="G63" s="10"/>
      <c r="H63" s="10">
        <v>14264.02</v>
      </c>
      <c r="I63" s="10">
        <v>15119.86</v>
      </c>
      <c r="J63" s="10">
        <v>15875.85</v>
      </c>
      <c r="K63" s="10">
        <v>16510.88</v>
      </c>
      <c r="L63" s="10">
        <v>17006.21</v>
      </c>
      <c r="M63" s="10">
        <v>15755.36</v>
      </c>
      <c r="N63" s="106">
        <f t="shared" si="10"/>
        <v>35111.43</v>
      </c>
      <c r="O63" s="35">
        <f t="shared" si="4"/>
        <v>14629.762499999999</v>
      </c>
      <c r="P63" s="150"/>
      <c r="Q63" s="125">
        <v>1836.14</v>
      </c>
      <c r="R63" s="125"/>
      <c r="S63" s="125">
        <v>14254.75</v>
      </c>
      <c r="T63" s="125">
        <v>3829.0250000000001</v>
      </c>
      <c r="U63" s="125">
        <f t="shared" ref="U63:U112" si="36">P63+Q63+R63+S63+T63</f>
        <v>19919.915000000001</v>
      </c>
      <c r="V63" s="146">
        <f>U63/12*7</f>
        <v>11619.950416666668</v>
      </c>
      <c r="W63" s="161">
        <f t="shared" si="7"/>
        <v>26249.712916666667</v>
      </c>
      <c r="X63" s="125">
        <v>30817</v>
      </c>
      <c r="Y63" s="106">
        <f t="shared" si="8"/>
        <v>-4567.2870833333327</v>
      </c>
    </row>
    <row r="64" spans="1:28" ht="12.75" customHeight="1">
      <c r="A64" s="40" t="s">
        <v>61</v>
      </c>
      <c r="B64" s="2" t="s">
        <v>26</v>
      </c>
      <c r="C64" s="40" t="s">
        <v>5</v>
      </c>
      <c r="D64" s="35"/>
      <c r="E64" s="10"/>
      <c r="F64" s="10">
        <v>1125.76</v>
      </c>
      <c r="G64" s="10"/>
      <c r="H64" s="10">
        <v>770.26</v>
      </c>
      <c r="I64" s="10">
        <v>816.47</v>
      </c>
      <c r="J64" s="10">
        <v>857.3</v>
      </c>
      <c r="K64" s="10">
        <v>891.59</v>
      </c>
      <c r="L64" s="10">
        <v>918.34</v>
      </c>
      <c r="M64" s="10">
        <v>850.79</v>
      </c>
      <c r="N64" s="106">
        <f t="shared" si="10"/>
        <v>1896.02</v>
      </c>
      <c r="O64" s="35">
        <f t="shared" si="4"/>
        <v>790.00833333333333</v>
      </c>
      <c r="P64" s="150"/>
      <c r="Q64" s="125">
        <v>99.15</v>
      </c>
      <c r="R64" s="125"/>
      <c r="S64" s="125">
        <v>769.76</v>
      </c>
      <c r="T64" s="125">
        <v>206.76499999999999</v>
      </c>
      <c r="U64" s="125">
        <f t="shared" si="36"/>
        <v>1075.675</v>
      </c>
      <c r="V64" s="146">
        <f t="shared" si="9"/>
        <v>627.47708333333333</v>
      </c>
      <c r="W64" s="161">
        <f t="shared" si="7"/>
        <v>1417.4854166666667</v>
      </c>
      <c r="X64" s="125">
        <v>1741</v>
      </c>
      <c r="Y64" s="106">
        <f t="shared" si="8"/>
        <v>-323.51458333333335</v>
      </c>
    </row>
    <row r="65" spans="1:29">
      <c r="A65" s="40" t="s">
        <v>62</v>
      </c>
      <c r="B65" s="2" t="s">
        <v>122</v>
      </c>
      <c r="C65" s="40" t="s">
        <v>5</v>
      </c>
      <c r="D65" s="35"/>
      <c r="E65" s="10"/>
      <c r="F65" s="260">
        <v>938.13</v>
      </c>
      <c r="G65" s="96"/>
      <c r="H65" s="260">
        <v>641.88</v>
      </c>
      <c r="I65" s="260">
        <v>680.39</v>
      </c>
      <c r="J65" s="260">
        <v>714.41</v>
      </c>
      <c r="K65" s="260">
        <v>742.99</v>
      </c>
      <c r="L65" s="260">
        <v>765.28</v>
      </c>
      <c r="M65" s="260">
        <v>708.99</v>
      </c>
      <c r="N65" s="106">
        <f t="shared" si="10"/>
        <v>1580.01</v>
      </c>
      <c r="O65" s="35">
        <f t="shared" si="4"/>
        <v>658.33749999999998</v>
      </c>
      <c r="P65" s="150"/>
      <c r="Q65" s="125">
        <v>82.63</v>
      </c>
      <c r="R65" s="125"/>
      <c r="S65" s="125">
        <v>641.46</v>
      </c>
      <c r="T65" s="125">
        <v>172.31</v>
      </c>
      <c r="U65" s="125">
        <f t="shared" si="36"/>
        <v>896.40000000000009</v>
      </c>
      <c r="V65" s="146">
        <f t="shared" si="9"/>
        <v>522.9</v>
      </c>
      <c r="W65" s="161">
        <f t="shared" si="7"/>
        <v>1181.2375</v>
      </c>
      <c r="X65" s="125">
        <v>1327</v>
      </c>
      <c r="Y65" s="106">
        <f t="shared" si="8"/>
        <v>-145.76250000000005</v>
      </c>
    </row>
    <row r="66" spans="1:29">
      <c r="A66" s="40" t="s">
        <v>64</v>
      </c>
      <c r="B66" s="2" t="s">
        <v>63</v>
      </c>
      <c r="C66" s="40" t="s">
        <v>5</v>
      </c>
      <c r="D66" s="35"/>
      <c r="E66" s="10"/>
      <c r="F66" s="261"/>
      <c r="G66" s="97"/>
      <c r="H66" s="261"/>
      <c r="I66" s="261"/>
      <c r="J66" s="261"/>
      <c r="K66" s="261"/>
      <c r="L66" s="261"/>
      <c r="M66" s="261"/>
      <c r="N66" s="106">
        <f t="shared" si="10"/>
        <v>0</v>
      </c>
      <c r="O66" s="35">
        <f t="shared" si="4"/>
        <v>0</v>
      </c>
      <c r="P66" s="150"/>
      <c r="Q66" s="125"/>
      <c r="R66" s="125"/>
      <c r="S66" s="125">
        <v>224</v>
      </c>
      <c r="T66" s="125">
        <v>61.84</v>
      </c>
      <c r="U66" s="125">
        <f t="shared" si="36"/>
        <v>285.84000000000003</v>
      </c>
      <c r="V66" s="146">
        <f t="shared" si="9"/>
        <v>166.74000000000004</v>
      </c>
      <c r="W66" s="161">
        <f t="shared" si="7"/>
        <v>166.74000000000004</v>
      </c>
      <c r="X66" s="125"/>
      <c r="Y66" s="106">
        <f t="shared" si="8"/>
        <v>166.74000000000004</v>
      </c>
    </row>
    <row r="67" spans="1:29" ht="25.5">
      <c r="A67" s="40" t="s">
        <v>66</v>
      </c>
      <c r="B67" s="2" t="s">
        <v>156</v>
      </c>
      <c r="C67" s="40"/>
      <c r="D67" s="35"/>
      <c r="E67" s="10"/>
      <c r="F67" s="10">
        <v>183.5</v>
      </c>
      <c r="G67" s="10"/>
      <c r="H67" s="10"/>
      <c r="I67" s="10"/>
      <c r="J67" s="10"/>
      <c r="K67" s="10"/>
      <c r="L67" s="10"/>
      <c r="M67" s="10"/>
      <c r="N67" s="106">
        <f t="shared" si="10"/>
        <v>183.5</v>
      </c>
      <c r="O67" s="35">
        <f t="shared" si="4"/>
        <v>76.458333333333329</v>
      </c>
      <c r="P67" s="150"/>
      <c r="Q67" s="125"/>
      <c r="R67" s="125"/>
      <c r="S67" s="125"/>
      <c r="T67" s="125"/>
      <c r="U67" s="125">
        <f t="shared" si="36"/>
        <v>0</v>
      </c>
      <c r="V67" s="146">
        <f t="shared" si="9"/>
        <v>0</v>
      </c>
      <c r="W67" s="161">
        <f t="shared" si="7"/>
        <v>76.458333333333329</v>
      </c>
      <c r="X67" s="125"/>
      <c r="Y67" s="106">
        <f t="shared" si="8"/>
        <v>76.458333333333329</v>
      </c>
    </row>
    <row r="68" spans="1:29">
      <c r="A68" s="40" t="s">
        <v>68</v>
      </c>
      <c r="B68" s="2" t="s">
        <v>65</v>
      </c>
      <c r="C68" s="40" t="s">
        <v>5</v>
      </c>
      <c r="D68" s="35"/>
      <c r="E68" s="10"/>
      <c r="F68" s="10"/>
      <c r="G68" s="10"/>
      <c r="H68" s="10">
        <v>183.5</v>
      </c>
      <c r="I68" s="10">
        <v>194.51</v>
      </c>
      <c r="J68" s="10">
        <v>204.24</v>
      </c>
      <c r="K68" s="10">
        <v>212.4</v>
      </c>
      <c r="L68" s="10">
        <v>218.78</v>
      </c>
      <c r="M68" s="10">
        <v>202.69</v>
      </c>
      <c r="N68" s="106">
        <f t="shared" si="10"/>
        <v>183.5</v>
      </c>
      <c r="O68" s="35">
        <f t="shared" si="4"/>
        <v>76.458333333333329</v>
      </c>
      <c r="P68" s="150">
        <v>10</v>
      </c>
      <c r="Q68" s="125">
        <v>12</v>
      </c>
      <c r="R68" s="125"/>
      <c r="S68" s="125">
        <v>361</v>
      </c>
      <c r="T68" s="125"/>
      <c r="U68" s="125">
        <f t="shared" si="36"/>
        <v>383</v>
      </c>
      <c r="V68" s="146">
        <f t="shared" si="9"/>
        <v>223.41666666666669</v>
      </c>
      <c r="W68" s="161">
        <f t="shared" si="7"/>
        <v>299.875</v>
      </c>
      <c r="X68" s="125">
        <v>669</v>
      </c>
      <c r="Y68" s="106">
        <f t="shared" si="8"/>
        <v>-369.125</v>
      </c>
    </row>
    <row r="69" spans="1:29" ht="12.75" customHeight="1">
      <c r="A69" s="40" t="s">
        <v>70</v>
      </c>
      <c r="B69" s="2" t="s">
        <v>67</v>
      </c>
      <c r="C69" s="40" t="s">
        <v>5</v>
      </c>
      <c r="D69" s="35"/>
      <c r="E69" s="10"/>
      <c r="F69" s="10"/>
      <c r="G69" s="10"/>
      <c r="H69" s="10"/>
      <c r="I69" s="10"/>
      <c r="J69" s="10"/>
      <c r="K69" s="10"/>
      <c r="L69" s="10"/>
      <c r="M69" s="10"/>
      <c r="N69" s="106">
        <f t="shared" si="10"/>
        <v>0</v>
      </c>
      <c r="O69" s="35">
        <f t="shared" si="4"/>
        <v>0</v>
      </c>
      <c r="P69" s="150"/>
      <c r="Q69" s="125"/>
      <c r="R69" s="125"/>
      <c r="S69" s="125"/>
      <c r="T69" s="125"/>
      <c r="U69" s="125">
        <f t="shared" si="36"/>
        <v>0</v>
      </c>
      <c r="V69" s="146">
        <f t="shared" si="9"/>
        <v>0</v>
      </c>
      <c r="W69" s="161">
        <f t="shared" si="7"/>
        <v>0</v>
      </c>
      <c r="X69" s="125">
        <v>286</v>
      </c>
      <c r="Y69" s="106">
        <f t="shared" si="8"/>
        <v>-286</v>
      </c>
    </row>
    <row r="70" spans="1:29" ht="38.25" customHeight="1">
      <c r="A70" s="40" t="s">
        <v>72</v>
      </c>
      <c r="B70" s="2" t="s">
        <v>69</v>
      </c>
      <c r="C70" s="40" t="s">
        <v>5</v>
      </c>
      <c r="D70" s="35"/>
      <c r="E70" s="10"/>
      <c r="F70" s="10"/>
      <c r="G70" s="10"/>
      <c r="H70" s="10"/>
      <c r="I70" s="10"/>
      <c r="J70" s="10"/>
      <c r="K70" s="10"/>
      <c r="L70" s="10"/>
      <c r="M70" s="10"/>
      <c r="N70" s="106">
        <f t="shared" si="10"/>
        <v>0</v>
      </c>
      <c r="O70" s="35">
        <f t="shared" si="4"/>
        <v>0</v>
      </c>
      <c r="P70" s="150"/>
      <c r="Q70" s="125"/>
      <c r="R70" s="125"/>
      <c r="S70" s="125"/>
      <c r="T70" s="125"/>
      <c r="U70" s="125">
        <f t="shared" si="36"/>
        <v>0</v>
      </c>
      <c r="V70" s="146">
        <f t="shared" si="9"/>
        <v>0</v>
      </c>
      <c r="W70" s="161">
        <f t="shared" si="7"/>
        <v>0</v>
      </c>
      <c r="X70" s="125">
        <v>1281</v>
      </c>
      <c r="Y70" s="106">
        <f t="shared" si="8"/>
        <v>-1281</v>
      </c>
    </row>
    <row r="71" spans="1:29" ht="12.75" customHeight="1">
      <c r="A71" s="40" t="s">
        <v>74</v>
      </c>
      <c r="B71" s="2" t="s">
        <v>71</v>
      </c>
      <c r="C71" s="40" t="s">
        <v>5</v>
      </c>
      <c r="D71" s="35"/>
      <c r="E71" s="10"/>
      <c r="F71" s="10"/>
      <c r="G71" s="10"/>
      <c r="H71" s="10"/>
      <c r="I71" s="10"/>
      <c r="J71" s="10"/>
      <c r="K71" s="10"/>
      <c r="L71" s="10"/>
      <c r="M71" s="10"/>
      <c r="N71" s="106">
        <f t="shared" si="10"/>
        <v>0</v>
      </c>
      <c r="O71" s="35">
        <f t="shared" si="4"/>
        <v>0</v>
      </c>
      <c r="P71" s="150"/>
      <c r="Q71" s="125"/>
      <c r="R71" s="125"/>
      <c r="S71" s="125"/>
      <c r="T71" s="125"/>
      <c r="U71" s="125">
        <f t="shared" si="36"/>
        <v>0</v>
      </c>
      <c r="V71" s="146">
        <f t="shared" si="9"/>
        <v>0</v>
      </c>
      <c r="W71" s="161">
        <f t="shared" si="7"/>
        <v>0</v>
      </c>
      <c r="X71" s="125"/>
      <c r="Y71" s="106">
        <f t="shared" si="8"/>
        <v>0</v>
      </c>
    </row>
    <row r="72" spans="1:29">
      <c r="A72" s="40" t="s">
        <v>75</v>
      </c>
      <c r="B72" s="2" t="s">
        <v>73</v>
      </c>
      <c r="C72" s="40" t="s">
        <v>5</v>
      </c>
      <c r="D72" s="35"/>
      <c r="E72" s="10"/>
      <c r="F72" s="10"/>
      <c r="G72" s="10"/>
      <c r="H72" s="10"/>
      <c r="I72" s="10"/>
      <c r="J72" s="10"/>
      <c r="K72" s="10"/>
      <c r="L72" s="10"/>
      <c r="M72" s="10"/>
      <c r="N72" s="106">
        <f t="shared" si="10"/>
        <v>0</v>
      </c>
      <c r="O72" s="35">
        <f t="shared" si="4"/>
        <v>0</v>
      </c>
      <c r="P72" s="150"/>
      <c r="Q72" s="125"/>
      <c r="R72" s="125"/>
      <c r="S72" s="125"/>
      <c r="T72" s="125"/>
      <c r="U72" s="125">
        <f t="shared" si="36"/>
        <v>0</v>
      </c>
      <c r="V72" s="146">
        <f t="shared" ref="V72:V136" si="37">U72/12*7</f>
        <v>0</v>
      </c>
      <c r="W72" s="161">
        <f t="shared" ref="W72:W135" si="38">O72+V72</f>
        <v>0</v>
      </c>
      <c r="X72" s="125"/>
      <c r="Y72" s="106">
        <f t="shared" ref="Y72:Y121" si="39">W72-X72</f>
        <v>0</v>
      </c>
    </row>
    <row r="73" spans="1:29">
      <c r="A73" s="40" t="s">
        <v>76</v>
      </c>
      <c r="B73" s="2" t="s">
        <v>49</v>
      </c>
      <c r="C73" s="40" t="s">
        <v>5</v>
      </c>
      <c r="D73" s="35"/>
      <c r="E73" s="10"/>
      <c r="F73" s="10"/>
      <c r="G73" s="10"/>
      <c r="H73" s="10">
        <v>611.03</v>
      </c>
      <c r="I73" s="10">
        <v>647.69000000000005</v>
      </c>
      <c r="J73" s="10">
        <v>680.07</v>
      </c>
      <c r="K73" s="10">
        <v>707.28</v>
      </c>
      <c r="L73" s="10">
        <v>728.49</v>
      </c>
      <c r="M73" s="10">
        <v>674.91</v>
      </c>
      <c r="N73" s="106">
        <f t="shared" si="10"/>
        <v>611.03</v>
      </c>
      <c r="O73" s="35">
        <f t="shared" si="4"/>
        <v>254.5958333333333</v>
      </c>
      <c r="P73" s="150"/>
      <c r="Q73" s="125"/>
      <c r="R73" s="125"/>
      <c r="S73" s="125">
        <v>496.4</v>
      </c>
      <c r="T73" s="125">
        <v>71.58</v>
      </c>
      <c r="U73" s="125">
        <f t="shared" si="36"/>
        <v>567.98</v>
      </c>
      <c r="V73" s="146">
        <f t="shared" si="37"/>
        <v>331.32166666666672</v>
      </c>
      <c r="W73" s="161">
        <f t="shared" si="38"/>
        <v>585.91750000000002</v>
      </c>
      <c r="X73" s="125">
        <v>6794</v>
      </c>
      <c r="Y73" s="106">
        <f t="shared" si="39"/>
        <v>-6208.0825000000004</v>
      </c>
    </row>
    <row r="74" spans="1:29">
      <c r="A74" s="40" t="s">
        <v>77</v>
      </c>
      <c r="B74" s="2" t="s">
        <v>119</v>
      </c>
      <c r="C74" s="40" t="s">
        <v>5</v>
      </c>
      <c r="D74" s="35"/>
      <c r="E74" s="10"/>
      <c r="F74" s="10">
        <v>239.87</v>
      </c>
      <c r="G74" s="10"/>
      <c r="H74" s="10">
        <v>652.57000000000005</v>
      </c>
      <c r="I74" s="10">
        <v>691.72</v>
      </c>
      <c r="J74" s="10">
        <v>726.31</v>
      </c>
      <c r="K74" s="10">
        <v>755.36</v>
      </c>
      <c r="L74" s="10">
        <v>778.02</v>
      </c>
      <c r="M74" s="10">
        <v>720.79</v>
      </c>
      <c r="N74" s="106">
        <f t="shared" si="10"/>
        <v>892.44</v>
      </c>
      <c r="O74" s="35">
        <f t="shared" si="4"/>
        <v>371.85</v>
      </c>
      <c r="P74" s="150">
        <v>76</v>
      </c>
      <c r="Q74" s="125">
        <v>44</v>
      </c>
      <c r="R74" s="125">
        <v>70.37</v>
      </c>
      <c r="S74" s="125">
        <v>400.61</v>
      </c>
      <c r="T74" s="125">
        <v>117.3</v>
      </c>
      <c r="U74" s="125">
        <f t="shared" si="36"/>
        <v>708.28</v>
      </c>
      <c r="V74" s="146">
        <f t="shared" si="37"/>
        <v>413.16333333333336</v>
      </c>
      <c r="W74" s="161">
        <f t="shared" si="38"/>
        <v>785.01333333333332</v>
      </c>
      <c r="X74" s="125">
        <v>690</v>
      </c>
      <c r="Y74" s="106">
        <f t="shared" si="39"/>
        <v>95.013333333333321</v>
      </c>
    </row>
    <row r="75" spans="1:29" ht="16.5" customHeight="1">
      <c r="A75" s="40" t="s">
        <v>78</v>
      </c>
      <c r="B75" s="2" t="s">
        <v>52</v>
      </c>
      <c r="C75" s="40" t="s">
        <v>5</v>
      </c>
      <c r="D75" s="35"/>
      <c r="E75" s="10"/>
      <c r="F75" s="10">
        <v>182.37</v>
      </c>
      <c r="G75" s="10"/>
      <c r="H75" s="10">
        <v>301.14</v>
      </c>
      <c r="I75" s="10">
        <v>319.20999999999998</v>
      </c>
      <c r="J75" s="10">
        <v>335.17</v>
      </c>
      <c r="K75" s="10">
        <v>348.58</v>
      </c>
      <c r="L75" s="10">
        <v>359.03</v>
      </c>
      <c r="M75" s="10">
        <v>332.63</v>
      </c>
      <c r="N75" s="106">
        <f t="shared" si="10"/>
        <v>483.51</v>
      </c>
      <c r="O75" s="35">
        <f t="shared" si="4"/>
        <v>201.46249999999998</v>
      </c>
      <c r="P75" s="150">
        <v>43.9</v>
      </c>
      <c r="Q75" s="125">
        <v>53</v>
      </c>
      <c r="R75" s="125">
        <v>47.84</v>
      </c>
      <c r="S75" s="125">
        <v>180</v>
      </c>
      <c r="T75" s="125">
        <v>63</v>
      </c>
      <c r="U75" s="125">
        <f t="shared" si="36"/>
        <v>387.74</v>
      </c>
      <c r="V75" s="146">
        <f t="shared" si="37"/>
        <v>226.18166666666667</v>
      </c>
      <c r="W75" s="161">
        <f t="shared" si="38"/>
        <v>427.64416666666665</v>
      </c>
      <c r="X75" s="125"/>
      <c r="Y75" s="106">
        <f t="shared" si="39"/>
        <v>427.64416666666665</v>
      </c>
    </row>
    <row r="76" spans="1:29">
      <c r="A76" s="40" t="s">
        <v>79</v>
      </c>
      <c r="B76" s="2" t="s">
        <v>115</v>
      </c>
      <c r="C76" s="40" t="s">
        <v>5</v>
      </c>
      <c r="D76" s="35"/>
      <c r="E76" s="22"/>
      <c r="F76" s="30">
        <f>1832.5+260.25+23.5</f>
        <v>2116.25</v>
      </c>
      <c r="G76" s="22"/>
      <c r="H76" s="30">
        <f>1832.5+260.25+23.5</f>
        <v>2116.25</v>
      </c>
      <c r="I76" s="10">
        <f>1942.45+275.87+24.91</f>
        <v>2243.23</v>
      </c>
      <c r="J76" s="10">
        <f>2039.57+289.66+26.16</f>
        <v>2355.39</v>
      </c>
      <c r="K76" s="10">
        <f>2121.16+301.24+27.2</f>
        <v>2449.5999999999995</v>
      </c>
      <c r="L76" s="10">
        <f>2184.79+310.28+28.02</f>
        <v>2523.0899999999997</v>
      </c>
      <c r="M76" s="10">
        <f>2024.09+287.46+25.96</f>
        <v>2337.5099999999998</v>
      </c>
      <c r="N76" s="106">
        <f t="shared" si="10"/>
        <v>4232.5</v>
      </c>
      <c r="O76" s="35">
        <f t="shared" ref="O76:O121" si="40">N76/12*5</f>
        <v>1763.5416666666665</v>
      </c>
      <c r="P76" s="150"/>
      <c r="Q76" s="125">
        <v>99.2</v>
      </c>
      <c r="R76" s="125">
        <v>3564</v>
      </c>
      <c r="S76" s="125">
        <v>889</v>
      </c>
      <c r="T76" s="125">
        <v>406</v>
      </c>
      <c r="U76" s="125">
        <f t="shared" si="36"/>
        <v>4958.2</v>
      </c>
      <c r="V76" s="146">
        <f t="shared" si="37"/>
        <v>2892.2833333333333</v>
      </c>
      <c r="W76" s="161">
        <f t="shared" si="38"/>
        <v>4655.8249999999998</v>
      </c>
      <c r="X76" s="125">
        <f>586+3757+520+390+6512</f>
        <v>11765</v>
      </c>
      <c r="Y76" s="106">
        <f t="shared" si="39"/>
        <v>-7109.1750000000002</v>
      </c>
      <c r="Z76" s="159" t="s">
        <v>250</v>
      </c>
      <c r="AA76" s="159"/>
      <c r="AB76" s="159"/>
      <c r="AC76" s="159"/>
    </row>
    <row r="77" spans="1:29" ht="25.5">
      <c r="A77" s="40" t="s">
        <v>80</v>
      </c>
      <c r="B77" s="2" t="s">
        <v>174</v>
      </c>
      <c r="C77" s="40" t="s">
        <v>5</v>
      </c>
      <c r="D77" s="35"/>
      <c r="E77" s="10"/>
      <c r="F77" s="10">
        <v>143.15</v>
      </c>
      <c r="G77" s="10"/>
      <c r="H77" s="10">
        <v>143.15</v>
      </c>
      <c r="I77" s="10">
        <v>151.74</v>
      </c>
      <c r="J77" s="10">
        <v>159.33000000000001</v>
      </c>
      <c r="K77" s="10">
        <v>165.7</v>
      </c>
      <c r="L77" s="10">
        <v>170.67</v>
      </c>
      <c r="M77" s="10">
        <v>158.12</v>
      </c>
      <c r="N77" s="106">
        <f t="shared" si="10"/>
        <v>286.3</v>
      </c>
      <c r="O77" s="35">
        <f t="shared" si="40"/>
        <v>119.29166666666667</v>
      </c>
      <c r="P77" s="150"/>
      <c r="Q77" s="125"/>
      <c r="R77" s="125"/>
      <c r="S77" s="125"/>
      <c r="T77" s="125"/>
      <c r="U77" s="125">
        <f t="shared" si="36"/>
        <v>0</v>
      </c>
      <c r="V77" s="146">
        <f t="shared" si="37"/>
        <v>0</v>
      </c>
      <c r="W77" s="161">
        <f t="shared" si="38"/>
        <v>119.29166666666667</v>
      </c>
      <c r="X77" s="125"/>
      <c r="Y77" s="106">
        <f t="shared" si="39"/>
        <v>119.29166666666667</v>
      </c>
    </row>
    <row r="78" spans="1:29" ht="25.5" customHeight="1">
      <c r="A78" s="40" t="s">
        <v>82</v>
      </c>
      <c r="B78" s="2" t="s">
        <v>195</v>
      </c>
      <c r="C78" s="40"/>
      <c r="D78" s="35"/>
      <c r="E78" s="10"/>
      <c r="F78" s="10"/>
      <c r="G78" s="10"/>
      <c r="H78" s="10"/>
      <c r="I78" s="10"/>
      <c r="J78" s="10"/>
      <c r="K78" s="10"/>
      <c r="L78" s="10"/>
      <c r="M78" s="10"/>
      <c r="N78" s="106">
        <f t="shared" ref="N78:N126" si="41">F78+H78</f>
        <v>0</v>
      </c>
      <c r="O78" s="35">
        <f t="shared" si="40"/>
        <v>0</v>
      </c>
      <c r="P78" s="150"/>
      <c r="Q78" s="125"/>
      <c r="R78" s="125"/>
      <c r="S78" s="125"/>
      <c r="T78" s="125"/>
      <c r="U78" s="125">
        <f t="shared" si="36"/>
        <v>0</v>
      </c>
      <c r="V78" s="146">
        <f t="shared" si="37"/>
        <v>0</v>
      </c>
      <c r="W78" s="161">
        <f t="shared" si="38"/>
        <v>0</v>
      </c>
      <c r="X78" s="125"/>
      <c r="Y78" s="106">
        <f t="shared" si="39"/>
        <v>0</v>
      </c>
    </row>
    <row r="79" spans="1:29" ht="42.75" customHeight="1">
      <c r="A79" s="40" t="s">
        <v>83</v>
      </c>
      <c r="B79" s="2" t="s">
        <v>173</v>
      </c>
      <c r="C79" s="40" t="s">
        <v>5</v>
      </c>
      <c r="D79" s="35"/>
      <c r="E79" s="10"/>
      <c r="F79" s="10">
        <v>1861.2</v>
      </c>
      <c r="G79" s="10"/>
      <c r="H79" s="10">
        <v>4342.8</v>
      </c>
      <c r="I79" s="10">
        <v>4603.37</v>
      </c>
      <c r="J79" s="10">
        <v>4833.54</v>
      </c>
      <c r="K79" s="10">
        <v>5026.88</v>
      </c>
      <c r="L79" s="10">
        <v>5177.68</v>
      </c>
      <c r="M79" s="10">
        <v>4796.8500000000004</v>
      </c>
      <c r="N79" s="106">
        <f t="shared" si="41"/>
        <v>6204</v>
      </c>
      <c r="O79" s="35">
        <f t="shared" si="40"/>
        <v>2585</v>
      </c>
      <c r="P79" s="150"/>
      <c r="Q79" s="125"/>
      <c r="R79" s="125"/>
      <c r="S79" s="125"/>
      <c r="T79" s="125"/>
      <c r="U79" s="125">
        <f t="shared" si="36"/>
        <v>0</v>
      </c>
      <c r="V79" s="146">
        <f t="shared" si="37"/>
        <v>0</v>
      </c>
      <c r="W79" s="161">
        <f t="shared" si="38"/>
        <v>2585</v>
      </c>
      <c r="X79" s="125"/>
      <c r="Y79" s="106">
        <f t="shared" si="39"/>
        <v>2585</v>
      </c>
    </row>
    <row r="80" spans="1:29" ht="63.75" customHeight="1">
      <c r="A80" s="40" t="s">
        <v>84</v>
      </c>
      <c r="B80" s="2" t="s">
        <v>81</v>
      </c>
      <c r="C80" s="40" t="s">
        <v>5</v>
      </c>
      <c r="D80" s="35"/>
      <c r="E80" s="10"/>
      <c r="F80" s="10"/>
      <c r="G80" s="10"/>
      <c r="H80" s="10"/>
      <c r="I80" s="10"/>
      <c r="J80" s="10"/>
      <c r="K80" s="10"/>
      <c r="L80" s="10"/>
      <c r="M80" s="10"/>
      <c r="N80" s="106">
        <f t="shared" si="41"/>
        <v>0</v>
      </c>
      <c r="O80" s="35">
        <f t="shared" si="40"/>
        <v>0</v>
      </c>
      <c r="P80" s="150"/>
      <c r="Q80" s="125"/>
      <c r="R80" s="125"/>
      <c r="S80" s="125"/>
      <c r="T80" s="125"/>
      <c r="U80" s="125">
        <f t="shared" si="36"/>
        <v>0</v>
      </c>
      <c r="V80" s="146">
        <f t="shared" si="37"/>
        <v>0</v>
      </c>
      <c r="W80" s="161">
        <f t="shared" si="38"/>
        <v>0</v>
      </c>
      <c r="X80" s="125"/>
      <c r="Y80" s="106">
        <f t="shared" si="39"/>
        <v>0</v>
      </c>
    </row>
    <row r="81" spans="1:25" ht="12.75" customHeight="1">
      <c r="A81" s="40" t="s">
        <v>85</v>
      </c>
      <c r="B81" s="2" t="s">
        <v>14</v>
      </c>
      <c r="C81" s="40" t="s">
        <v>5</v>
      </c>
      <c r="D81" s="35"/>
      <c r="E81" s="10"/>
      <c r="F81" s="10"/>
      <c r="G81" s="10"/>
      <c r="H81" s="10"/>
      <c r="I81" s="10"/>
      <c r="J81" s="10"/>
      <c r="K81" s="10"/>
      <c r="L81" s="10"/>
      <c r="M81" s="10"/>
      <c r="N81" s="106">
        <f t="shared" si="41"/>
        <v>0</v>
      </c>
      <c r="O81" s="35">
        <f t="shared" si="40"/>
        <v>0</v>
      </c>
      <c r="P81" s="150"/>
      <c r="Q81" s="125"/>
      <c r="R81" s="125"/>
      <c r="S81" s="125">
        <v>103</v>
      </c>
      <c r="T81" s="125"/>
      <c r="U81" s="125">
        <f t="shared" si="36"/>
        <v>103</v>
      </c>
      <c r="V81" s="146">
        <f t="shared" si="37"/>
        <v>60.083333333333336</v>
      </c>
      <c r="W81" s="161">
        <f t="shared" si="38"/>
        <v>60.083333333333336</v>
      </c>
      <c r="X81" s="125">
        <v>153</v>
      </c>
      <c r="Y81" s="106">
        <f t="shared" si="39"/>
        <v>-92.916666666666657</v>
      </c>
    </row>
    <row r="82" spans="1:25" ht="12.75" customHeight="1">
      <c r="A82" s="40" t="s">
        <v>86</v>
      </c>
      <c r="B82" s="2" t="s">
        <v>10</v>
      </c>
      <c r="C82" s="40" t="s">
        <v>5</v>
      </c>
      <c r="D82" s="35"/>
      <c r="E82" s="10"/>
      <c r="F82" s="10"/>
      <c r="G82" s="10"/>
      <c r="H82" s="10"/>
      <c r="I82" s="10"/>
      <c r="J82" s="10"/>
      <c r="K82" s="10"/>
      <c r="L82" s="10"/>
      <c r="M82" s="10"/>
      <c r="N82" s="106">
        <f t="shared" si="41"/>
        <v>0</v>
      </c>
      <c r="O82" s="35">
        <f t="shared" si="40"/>
        <v>0</v>
      </c>
      <c r="P82" s="150"/>
      <c r="Q82" s="125"/>
      <c r="R82" s="125"/>
      <c r="S82" s="125"/>
      <c r="T82" s="125"/>
      <c r="U82" s="125">
        <f t="shared" si="36"/>
        <v>0</v>
      </c>
      <c r="V82" s="146">
        <f t="shared" si="37"/>
        <v>0</v>
      </c>
      <c r="W82" s="161">
        <f t="shared" si="38"/>
        <v>0</v>
      </c>
      <c r="X82" s="125">
        <v>1488</v>
      </c>
      <c r="Y82" s="106">
        <f t="shared" si="39"/>
        <v>-1488</v>
      </c>
    </row>
    <row r="83" spans="1:25" ht="12.75" customHeight="1">
      <c r="A83" s="40" t="s">
        <v>87</v>
      </c>
      <c r="B83" s="2" t="s">
        <v>20</v>
      </c>
      <c r="C83" s="40" t="s">
        <v>5</v>
      </c>
      <c r="D83" s="35"/>
      <c r="E83" s="10"/>
      <c r="F83" s="10"/>
      <c r="G83" s="10"/>
      <c r="H83" s="10"/>
      <c r="I83" s="10"/>
      <c r="J83" s="10"/>
      <c r="K83" s="10"/>
      <c r="L83" s="10"/>
      <c r="M83" s="10"/>
      <c r="N83" s="106">
        <f t="shared" si="41"/>
        <v>0</v>
      </c>
      <c r="O83" s="35">
        <f t="shared" si="40"/>
        <v>0</v>
      </c>
      <c r="P83" s="150"/>
      <c r="Q83" s="125"/>
      <c r="R83" s="125"/>
      <c r="S83" s="125"/>
      <c r="T83" s="125"/>
      <c r="U83" s="125">
        <f t="shared" si="36"/>
        <v>0</v>
      </c>
      <c r="V83" s="146">
        <f t="shared" si="37"/>
        <v>0</v>
      </c>
      <c r="W83" s="161">
        <f t="shared" si="38"/>
        <v>0</v>
      </c>
      <c r="X83" s="125">
        <v>226</v>
      </c>
      <c r="Y83" s="106">
        <f t="shared" si="39"/>
        <v>-226</v>
      </c>
    </row>
    <row r="84" spans="1:25" ht="12.75" customHeight="1">
      <c r="A84" s="40" t="s">
        <v>88</v>
      </c>
      <c r="B84" s="2" t="s">
        <v>108</v>
      </c>
      <c r="C84" s="40" t="s">
        <v>5</v>
      </c>
      <c r="D84" s="35"/>
      <c r="E84" s="10"/>
      <c r="F84" s="10"/>
      <c r="G84" s="10"/>
      <c r="H84" s="10"/>
      <c r="I84" s="10"/>
      <c r="J84" s="10"/>
      <c r="K84" s="10"/>
      <c r="L84" s="10"/>
      <c r="M84" s="10"/>
      <c r="N84" s="106">
        <f t="shared" si="41"/>
        <v>0</v>
      </c>
      <c r="O84" s="35">
        <f t="shared" si="40"/>
        <v>0</v>
      </c>
      <c r="P84" s="150"/>
      <c r="Q84" s="125"/>
      <c r="R84" s="125"/>
      <c r="S84" s="125"/>
      <c r="T84" s="125"/>
      <c r="U84" s="125">
        <f t="shared" si="36"/>
        <v>0</v>
      </c>
      <c r="V84" s="146">
        <f t="shared" si="37"/>
        <v>0</v>
      </c>
      <c r="W84" s="161">
        <f t="shared" si="38"/>
        <v>0</v>
      </c>
      <c r="X84" s="125">
        <v>98</v>
      </c>
      <c r="Y84" s="106">
        <f t="shared" si="39"/>
        <v>-98</v>
      </c>
    </row>
    <row r="85" spans="1:25" ht="12.75" customHeight="1">
      <c r="A85" s="40" t="s">
        <v>89</v>
      </c>
      <c r="B85" s="2" t="s">
        <v>12</v>
      </c>
      <c r="C85" s="40" t="s">
        <v>5</v>
      </c>
      <c r="D85" s="35"/>
      <c r="E85" s="10"/>
      <c r="F85" s="10"/>
      <c r="G85" s="10"/>
      <c r="H85" s="10"/>
      <c r="I85" s="10"/>
      <c r="J85" s="10"/>
      <c r="K85" s="10"/>
      <c r="L85" s="10"/>
      <c r="M85" s="10"/>
      <c r="N85" s="106">
        <f t="shared" si="41"/>
        <v>0</v>
      </c>
      <c r="O85" s="35">
        <f t="shared" si="40"/>
        <v>0</v>
      </c>
      <c r="P85" s="150"/>
      <c r="Q85" s="125"/>
      <c r="R85" s="125"/>
      <c r="S85" s="125"/>
      <c r="T85" s="125"/>
      <c r="U85" s="125">
        <f t="shared" si="36"/>
        <v>0</v>
      </c>
      <c r="V85" s="146">
        <f t="shared" si="37"/>
        <v>0</v>
      </c>
      <c r="W85" s="161">
        <f t="shared" si="38"/>
        <v>0</v>
      </c>
      <c r="X85" s="125"/>
      <c r="Y85" s="106">
        <f t="shared" si="39"/>
        <v>0</v>
      </c>
    </row>
    <row r="86" spans="1:25" ht="25.5" customHeight="1">
      <c r="A86" s="40" t="s">
        <v>90</v>
      </c>
      <c r="B86" s="2" t="s">
        <v>128</v>
      </c>
      <c r="C86" s="40" t="s">
        <v>5</v>
      </c>
      <c r="D86" s="35"/>
      <c r="E86" s="10"/>
      <c r="F86" s="10"/>
      <c r="G86" s="10"/>
      <c r="H86" s="10"/>
      <c r="I86" s="10"/>
      <c r="J86" s="10"/>
      <c r="K86" s="10"/>
      <c r="L86" s="10"/>
      <c r="M86" s="10"/>
      <c r="N86" s="106">
        <f t="shared" si="41"/>
        <v>0</v>
      </c>
      <c r="O86" s="35">
        <f t="shared" si="40"/>
        <v>0</v>
      </c>
      <c r="P86" s="150"/>
      <c r="Q86" s="125"/>
      <c r="R86" s="125"/>
      <c r="S86" s="125"/>
      <c r="T86" s="125"/>
      <c r="U86" s="125">
        <f t="shared" si="36"/>
        <v>0</v>
      </c>
      <c r="V86" s="146">
        <f t="shared" si="37"/>
        <v>0</v>
      </c>
      <c r="W86" s="161">
        <f t="shared" si="38"/>
        <v>0</v>
      </c>
      <c r="X86" s="125"/>
      <c r="Y86" s="106">
        <f t="shared" si="39"/>
        <v>0</v>
      </c>
    </row>
    <row r="87" spans="1:25" ht="31.5" customHeight="1">
      <c r="A87" s="40" t="s">
        <v>113</v>
      </c>
      <c r="B87" s="2" t="s">
        <v>126</v>
      </c>
      <c r="C87" s="40" t="s">
        <v>5</v>
      </c>
      <c r="D87" s="35"/>
      <c r="E87" s="10"/>
      <c r="F87" s="10"/>
      <c r="G87" s="10"/>
      <c r="H87" s="10"/>
      <c r="I87" s="10"/>
      <c r="J87" s="10"/>
      <c r="K87" s="10"/>
      <c r="L87" s="10"/>
      <c r="M87" s="10"/>
      <c r="N87" s="106">
        <f t="shared" si="41"/>
        <v>0</v>
      </c>
      <c r="O87" s="35">
        <f t="shared" si="40"/>
        <v>0</v>
      </c>
      <c r="P87" s="150"/>
      <c r="Q87" s="125"/>
      <c r="R87" s="125"/>
      <c r="S87" s="125"/>
      <c r="T87" s="125"/>
      <c r="U87" s="125">
        <f t="shared" si="36"/>
        <v>0</v>
      </c>
      <c r="V87" s="146">
        <f t="shared" si="37"/>
        <v>0</v>
      </c>
      <c r="W87" s="161">
        <f t="shared" si="38"/>
        <v>0</v>
      </c>
      <c r="X87" s="125"/>
      <c r="Y87" s="106">
        <f t="shared" si="39"/>
        <v>0</v>
      </c>
    </row>
    <row r="88" spans="1:25" ht="38.25" customHeight="1">
      <c r="A88" s="40" t="s">
        <v>114</v>
      </c>
      <c r="B88" s="2" t="s">
        <v>127</v>
      </c>
      <c r="C88" s="40" t="s">
        <v>5</v>
      </c>
      <c r="D88" s="35"/>
      <c r="E88" s="10"/>
      <c r="F88" s="10"/>
      <c r="G88" s="10"/>
      <c r="H88" s="10"/>
      <c r="I88" s="10"/>
      <c r="J88" s="10"/>
      <c r="K88" s="10"/>
      <c r="L88" s="10"/>
      <c r="M88" s="10"/>
      <c r="N88" s="106">
        <f t="shared" si="41"/>
        <v>0</v>
      </c>
      <c r="O88" s="35">
        <f t="shared" si="40"/>
        <v>0</v>
      </c>
      <c r="P88" s="150"/>
      <c r="Q88" s="125"/>
      <c r="R88" s="125"/>
      <c r="S88" s="125"/>
      <c r="T88" s="125"/>
      <c r="U88" s="125">
        <f t="shared" si="36"/>
        <v>0</v>
      </c>
      <c r="V88" s="146">
        <f t="shared" si="37"/>
        <v>0</v>
      </c>
      <c r="W88" s="161">
        <f t="shared" si="38"/>
        <v>0</v>
      </c>
      <c r="X88" s="125"/>
      <c r="Y88" s="106">
        <f t="shared" si="39"/>
        <v>0</v>
      </c>
    </row>
    <row r="89" spans="1:25" ht="25.5" customHeight="1">
      <c r="A89" s="40" t="s">
        <v>123</v>
      </c>
      <c r="B89" s="2" t="s">
        <v>168</v>
      </c>
      <c r="C89" s="40" t="s">
        <v>5</v>
      </c>
      <c r="D89" s="35"/>
      <c r="E89" s="10"/>
      <c r="F89" s="10"/>
      <c r="G89" s="10"/>
      <c r="H89" s="10"/>
      <c r="I89" s="10"/>
      <c r="J89" s="10"/>
      <c r="K89" s="10"/>
      <c r="L89" s="10"/>
      <c r="M89" s="10"/>
      <c r="N89" s="106">
        <f t="shared" si="41"/>
        <v>0</v>
      </c>
      <c r="O89" s="35">
        <f t="shared" si="40"/>
        <v>0</v>
      </c>
      <c r="P89" s="150"/>
      <c r="Q89" s="125"/>
      <c r="R89" s="125"/>
      <c r="S89" s="125"/>
      <c r="T89" s="125"/>
      <c r="U89" s="125">
        <f t="shared" si="36"/>
        <v>0</v>
      </c>
      <c r="V89" s="146">
        <f t="shared" si="37"/>
        <v>0</v>
      </c>
      <c r="W89" s="161">
        <f t="shared" si="38"/>
        <v>0</v>
      </c>
      <c r="X89" s="125"/>
      <c r="Y89" s="106">
        <f t="shared" si="39"/>
        <v>0</v>
      </c>
    </row>
    <row r="90" spans="1:25" ht="12.75" customHeight="1">
      <c r="A90" s="40" t="s">
        <v>175</v>
      </c>
      <c r="B90" s="2" t="s">
        <v>169</v>
      </c>
      <c r="C90" s="40" t="s">
        <v>5</v>
      </c>
      <c r="D90" s="35"/>
      <c r="E90" s="10"/>
      <c r="F90" s="10"/>
      <c r="G90" s="10"/>
      <c r="H90" s="10"/>
      <c r="I90" s="10"/>
      <c r="J90" s="10"/>
      <c r="K90" s="10"/>
      <c r="L90" s="10"/>
      <c r="M90" s="10"/>
      <c r="N90" s="106">
        <f t="shared" si="41"/>
        <v>0</v>
      </c>
      <c r="O90" s="35">
        <f t="shared" si="40"/>
        <v>0</v>
      </c>
      <c r="P90" s="150"/>
      <c r="Q90" s="125"/>
      <c r="R90" s="125"/>
      <c r="S90" s="125"/>
      <c r="T90" s="125"/>
      <c r="U90" s="125">
        <f t="shared" si="36"/>
        <v>0</v>
      </c>
      <c r="V90" s="146">
        <f t="shared" si="37"/>
        <v>0</v>
      </c>
      <c r="W90" s="161">
        <f t="shared" si="38"/>
        <v>0</v>
      </c>
      <c r="X90" s="125"/>
      <c r="Y90" s="106">
        <f t="shared" si="39"/>
        <v>0</v>
      </c>
    </row>
    <row r="91" spans="1:25" ht="12.75" customHeight="1">
      <c r="A91" s="40" t="s">
        <v>176</v>
      </c>
      <c r="B91" s="2" t="s">
        <v>170</v>
      </c>
      <c r="C91" s="40" t="s">
        <v>5</v>
      </c>
      <c r="D91" s="35"/>
      <c r="E91" s="10"/>
      <c r="F91" s="10"/>
      <c r="G91" s="10"/>
      <c r="H91" s="10"/>
      <c r="I91" s="10"/>
      <c r="J91" s="10"/>
      <c r="K91" s="10"/>
      <c r="L91" s="10"/>
      <c r="M91" s="10"/>
      <c r="N91" s="106">
        <f t="shared" si="41"/>
        <v>0</v>
      </c>
      <c r="O91" s="35">
        <f t="shared" si="40"/>
        <v>0</v>
      </c>
      <c r="P91" s="150"/>
      <c r="Q91" s="125"/>
      <c r="R91" s="125"/>
      <c r="S91" s="125"/>
      <c r="T91" s="125"/>
      <c r="U91" s="125">
        <f t="shared" si="36"/>
        <v>0</v>
      </c>
      <c r="V91" s="146">
        <f t="shared" si="37"/>
        <v>0</v>
      </c>
      <c r="W91" s="161">
        <f t="shared" si="38"/>
        <v>0</v>
      </c>
      <c r="X91" s="125"/>
      <c r="Y91" s="106">
        <f t="shared" si="39"/>
        <v>0</v>
      </c>
    </row>
    <row r="92" spans="1:25" ht="25.5" customHeight="1">
      <c r="A92" s="40" t="s">
        <v>177</v>
      </c>
      <c r="B92" s="2" t="s">
        <v>171</v>
      </c>
      <c r="C92" s="40" t="s">
        <v>5</v>
      </c>
      <c r="D92" s="35"/>
      <c r="E92" s="10"/>
      <c r="F92" s="10"/>
      <c r="G92" s="10"/>
      <c r="H92" s="10"/>
      <c r="I92" s="10"/>
      <c r="J92" s="10"/>
      <c r="K92" s="10"/>
      <c r="L92" s="10"/>
      <c r="M92" s="10"/>
      <c r="N92" s="106">
        <f t="shared" si="41"/>
        <v>0</v>
      </c>
      <c r="O92" s="35">
        <f t="shared" si="40"/>
        <v>0</v>
      </c>
      <c r="P92" s="150"/>
      <c r="Q92" s="125"/>
      <c r="R92" s="125"/>
      <c r="S92" s="125"/>
      <c r="T92" s="125"/>
      <c r="U92" s="125">
        <f t="shared" si="36"/>
        <v>0</v>
      </c>
      <c r="V92" s="146">
        <f t="shared" si="37"/>
        <v>0</v>
      </c>
      <c r="W92" s="161">
        <f t="shared" si="38"/>
        <v>0</v>
      </c>
      <c r="X92" s="125"/>
      <c r="Y92" s="106">
        <f t="shared" si="39"/>
        <v>0</v>
      </c>
    </row>
    <row r="93" spans="1:25" ht="12.75" customHeight="1">
      <c r="A93" s="40" t="s">
        <v>178</v>
      </c>
      <c r="B93" s="2" t="s">
        <v>172</v>
      </c>
      <c r="C93" s="40" t="s">
        <v>5</v>
      </c>
      <c r="D93" s="35"/>
      <c r="E93" s="10"/>
      <c r="F93" s="10"/>
      <c r="G93" s="10"/>
      <c r="H93" s="10"/>
      <c r="I93" s="10"/>
      <c r="J93" s="10"/>
      <c r="K93" s="10"/>
      <c r="L93" s="10"/>
      <c r="M93" s="10"/>
      <c r="N93" s="106">
        <f t="shared" si="41"/>
        <v>0</v>
      </c>
      <c r="O93" s="35">
        <f t="shared" si="40"/>
        <v>0</v>
      </c>
      <c r="P93" s="150"/>
      <c r="Q93" s="125"/>
      <c r="R93" s="125"/>
      <c r="S93" s="125"/>
      <c r="T93" s="125"/>
      <c r="U93" s="125">
        <f t="shared" si="36"/>
        <v>0</v>
      </c>
      <c r="V93" s="146">
        <f t="shared" si="37"/>
        <v>0</v>
      </c>
      <c r="W93" s="161">
        <f t="shared" si="38"/>
        <v>0</v>
      </c>
      <c r="X93" s="125"/>
      <c r="Y93" s="106">
        <f t="shared" si="39"/>
        <v>0</v>
      </c>
    </row>
    <row r="94" spans="1:25" ht="25.5" customHeight="1">
      <c r="A94" s="40" t="s">
        <v>158</v>
      </c>
      <c r="B94" s="2" t="s">
        <v>41</v>
      </c>
      <c r="C94" s="40" t="s">
        <v>5</v>
      </c>
      <c r="D94" s="35"/>
      <c r="E94" s="10"/>
      <c r="F94" s="10"/>
      <c r="G94" s="10"/>
      <c r="H94" s="10">
        <v>401.56</v>
      </c>
      <c r="I94" s="10">
        <v>425.66</v>
      </c>
      <c r="J94" s="10">
        <v>446.94</v>
      </c>
      <c r="K94" s="10">
        <v>464.82</v>
      </c>
      <c r="L94" s="10">
        <v>478.76</v>
      </c>
      <c r="M94" s="10">
        <v>443.55</v>
      </c>
      <c r="N94" s="106">
        <f t="shared" si="41"/>
        <v>401.56</v>
      </c>
      <c r="O94" s="35">
        <f t="shared" si="40"/>
        <v>167.31666666666666</v>
      </c>
      <c r="P94" s="150"/>
      <c r="Q94" s="125"/>
      <c r="R94" s="125"/>
      <c r="S94" s="125">
        <v>318.7</v>
      </c>
      <c r="T94" s="125"/>
      <c r="U94" s="125">
        <f t="shared" si="36"/>
        <v>318.7</v>
      </c>
      <c r="V94" s="146">
        <f t="shared" si="37"/>
        <v>185.90833333333333</v>
      </c>
      <c r="W94" s="161">
        <f t="shared" si="38"/>
        <v>353.22500000000002</v>
      </c>
      <c r="X94" s="125">
        <v>274</v>
      </c>
      <c r="Y94" s="106">
        <f t="shared" si="39"/>
        <v>79.225000000000023</v>
      </c>
    </row>
    <row r="95" spans="1:25" s="114" customFormat="1" ht="25.5">
      <c r="A95" s="108" t="s">
        <v>179</v>
      </c>
      <c r="B95" s="109" t="s">
        <v>129</v>
      </c>
      <c r="C95" s="108" t="s">
        <v>5</v>
      </c>
      <c r="D95" s="35"/>
      <c r="E95" s="18">
        <f t="shared" ref="E95:F95" si="42">SUM(E96:E111)</f>
        <v>0</v>
      </c>
      <c r="F95" s="18">
        <f t="shared" si="42"/>
        <v>447.3</v>
      </c>
      <c r="G95" s="18"/>
      <c r="H95" s="18">
        <f t="shared" ref="H95:M95" si="43">SUM(H96:H111)</f>
        <v>738.32999999999993</v>
      </c>
      <c r="I95" s="18">
        <f t="shared" si="43"/>
        <v>782.6400000000001</v>
      </c>
      <c r="J95" s="18">
        <f t="shared" si="43"/>
        <v>821.7700000000001</v>
      </c>
      <c r="K95" s="18">
        <f t="shared" si="43"/>
        <v>854.63</v>
      </c>
      <c r="L95" s="18">
        <f t="shared" si="43"/>
        <v>878.96</v>
      </c>
      <c r="M95" s="18">
        <f t="shared" si="43"/>
        <v>815.53</v>
      </c>
      <c r="N95" s="113">
        <f t="shared" si="41"/>
        <v>1185.6299999999999</v>
      </c>
      <c r="O95" s="35">
        <f t="shared" si="40"/>
        <v>494.01249999999999</v>
      </c>
      <c r="P95" s="153"/>
      <c r="Q95" s="139"/>
      <c r="R95" s="139"/>
      <c r="S95" s="139"/>
      <c r="T95" s="139"/>
      <c r="U95" s="125">
        <f t="shared" si="36"/>
        <v>0</v>
      </c>
      <c r="V95" s="146">
        <f t="shared" si="37"/>
        <v>0</v>
      </c>
      <c r="W95" s="161">
        <f t="shared" si="38"/>
        <v>494.01249999999999</v>
      </c>
      <c r="X95" s="126"/>
      <c r="Y95" s="106">
        <f t="shared" si="39"/>
        <v>494.01249999999999</v>
      </c>
    </row>
    <row r="96" spans="1:25" ht="12.75" customHeight="1">
      <c r="A96" s="40" t="s">
        <v>180</v>
      </c>
      <c r="B96" s="2" t="s">
        <v>91</v>
      </c>
      <c r="C96" s="40" t="s">
        <v>5</v>
      </c>
      <c r="D96" s="35"/>
      <c r="E96" s="10"/>
      <c r="F96" s="10"/>
      <c r="G96" s="10"/>
      <c r="H96" s="10"/>
      <c r="I96" s="10"/>
      <c r="J96" s="10"/>
      <c r="K96" s="10"/>
      <c r="L96" s="10"/>
      <c r="M96" s="10"/>
      <c r="N96" s="106">
        <f t="shared" si="41"/>
        <v>0</v>
      </c>
      <c r="O96" s="35">
        <f t="shared" si="40"/>
        <v>0</v>
      </c>
      <c r="P96" s="150"/>
      <c r="Q96" s="125"/>
      <c r="R96" s="125"/>
      <c r="S96" s="125"/>
      <c r="T96" s="125"/>
      <c r="U96" s="125">
        <f t="shared" si="36"/>
        <v>0</v>
      </c>
      <c r="V96" s="146">
        <f t="shared" si="37"/>
        <v>0</v>
      </c>
      <c r="W96" s="161">
        <f t="shared" si="38"/>
        <v>0</v>
      </c>
      <c r="X96" s="125">
        <v>18</v>
      </c>
      <c r="Y96" s="106">
        <f t="shared" si="39"/>
        <v>-18</v>
      </c>
    </row>
    <row r="97" spans="1:25" ht="25.5" customHeight="1">
      <c r="A97" s="40" t="s">
        <v>181</v>
      </c>
      <c r="B97" s="2" t="s">
        <v>149</v>
      </c>
      <c r="C97" s="40" t="s">
        <v>5</v>
      </c>
      <c r="D97" s="35"/>
      <c r="E97" s="10"/>
      <c r="F97" s="10"/>
      <c r="G97" s="10"/>
      <c r="H97" s="10"/>
      <c r="I97" s="10"/>
      <c r="J97" s="10"/>
      <c r="K97" s="10"/>
      <c r="L97" s="10"/>
      <c r="M97" s="10"/>
      <c r="N97" s="106">
        <f t="shared" si="41"/>
        <v>0</v>
      </c>
      <c r="O97" s="35">
        <f t="shared" si="40"/>
        <v>0</v>
      </c>
      <c r="P97" s="150"/>
      <c r="Q97" s="125"/>
      <c r="R97" s="125"/>
      <c r="S97" s="125"/>
      <c r="T97" s="125"/>
      <c r="U97" s="125">
        <f t="shared" si="36"/>
        <v>0</v>
      </c>
      <c r="V97" s="146">
        <f t="shared" si="37"/>
        <v>0</v>
      </c>
      <c r="W97" s="161">
        <f t="shared" si="38"/>
        <v>0</v>
      </c>
      <c r="X97" s="125">
        <v>63</v>
      </c>
      <c r="Y97" s="106">
        <f t="shared" si="39"/>
        <v>-63</v>
      </c>
    </row>
    <row r="98" spans="1:25" ht="12.75" customHeight="1">
      <c r="A98" s="40" t="s">
        <v>182</v>
      </c>
      <c r="B98" s="2" t="s">
        <v>92</v>
      </c>
      <c r="C98" s="40" t="s">
        <v>5</v>
      </c>
      <c r="D98" s="35"/>
      <c r="E98" s="10"/>
      <c r="F98" s="10"/>
      <c r="G98" s="10"/>
      <c r="H98" s="10"/>
      <c r="I98" s="10"/>
      <c r="J98" s="10"/>
      <c r="K98" s="10"/>
      <c r="L98" s="10"/>
      <c r="M98" s="10"/>
      <c r="N98" s="106">
        <f t="shared" si="41"/>
        <v>0</v>
      </c>
      <c r="O98" s="35">
        <f t="shared" si="40"/>
        <v>0</v>
      </c>
      <c r="P98" s="150"/>
      <c r="Q98" s="125"/>
      <c r="R98" s="125"/>
      <c r="S98" s="125"/>
      <c r="T98" s="125"/>
      <c r="U98" s="125">
        <f t="shared" si="36"/>
        <v>0</v>
      </c>
      <c r="V98" s="146">
        <f t="shared" si="37"/>
        <v>0</v>
      </c>
      <c r="W98" s="161">
        <f t="shared" si="38"/>
        <v>0</v>
      </c>
      <c r="X98" s="125"/>
      <c r="Y98" s="106">
        <f t="shared" si="39"/>
        <v>0</v>
      </c>
    </row>
    <row r="99" spans="1:25" ht="25.5" customHeight="1">
      <c r="A99" s="40" t="s">
        <v>183</v>
      </c>
      <c r="B99" s="2" t="s">
        <v>131</v>
      </c>
      <c r="C99" s="40" t="s">
        <v>5</v>
      </c>
      <c r="D99" s="35"/>
      <c r="E99" s="10"/>
      <c r="F99" s="10"/>
      <c r="G99" s="10"/>
      <c r="H99" s="10"/>
      <c r="I99" s="10"/>
      <c r="J99" s="10"/>
      <c r="K99" s="10"/>
      <c r="L99" s="10"/>
      <c r="M99" s="10"/>
      <c r="N99" s="106">
        <f t="shared" si="41"/>
        <v>0</v>
      </c>
      <c r="O99" s="35">
        <f t="shared" si="40"/>
        <v>0</v>
      </c>
      <c r="P99" s="150"/>
      <c r="Q99" s="125"/>
      <c r="R99" s="125"/>
      <c r="S99" s="125"/>
      <c r="T99" s="125"/>
      <c r="U99" s="125">
        <f t="shared" si="36"/>
        <v>0</v>
      </c>
      <c r="V99" s="146">
        <f t="shared" si="37"/>
        <v>0</v>
      </c>
      <c r="W99" s="161">
        <f t="shared" si="38"/>
        <v>0</v>
      </c>
      <c r="X99" s="125"/>
      <c r="Y99" s="106">
        <f t="shared" si="39"/>
        <v>0</v>
      </c>
    </row>
    <row r="100" spans="1:25">
      <c r="A100" s="40" t="s">
        <v>184</v>
      </c>
      <c r="B100" s="2" t="s">
        <v>162</v>
      </c>
      <c r="C100" s="40" t="s">
        <v>5</v>
      </c>
      <c r="D100" s="35"/>
      <c r="E100" s="10"/>
      <c r="F100" s="260">
        <v>283.5</v>
      </c>
      <c r="G100" s="10"/>
      <c r="H100" s="10"/>
      <c r="I100" s="10"/>
      <c r="J100" s="10"/>
      <c r="K100" s="10"/>
      <c r="L100" s="10"/>
      <c r="M100" s="10"/>
      <c r="N100" s="106">
        <f t="shared" si="41"/>
        <v>283.5</v>
      </c>
      <c r="O100" s="35">
        <f t="shared" si="40"/>
        <v>118.125</v>
      </c>
      <c r="P100" s="150"/>
      <c r="Q100" s="125"/>
      <c r="R100" s="125"/>
      <c r="S100" s="125"/>
      <c r="T100" s="125"/>
      <c r="U100" s="125">
        <f t="shared" si="36"/>
        <v>0</v>
      </c>
      <c r="V100" s="146">
        <f t="shared" si="37"/>
        <v>0</v>
      </c>
      <c r="W100" s="161">
        <f t="shared" si="38"/>
        <v>118.125</v>
      </c>
      <c r="X100" s="125"/>
      <c r="Y100" s="106">
        <f t="shared" si="39"/>
        <v>118.125</v>
      </c>
    </row>
    <row r="101" spans="1:25">
      <c r="A101" s="40" t="s">
        <v>185</v>
      </c>
      <c r="B101" s="2" t="s">
        <v>163</v>
      </c>
      <c r="C101" s="40" t="s">
        <v>5</v>
      </c>
      <c r="D101" s="35"/>
      <c r="E101" s="10"/>
      <c r="F101" s="261"/>
      <c r="G101" s="10"/>
      <c r="H101" s="10"/>
      <c r="I101" s="10"/>
      <c r="J101" s="10"/>
      <c r="K101" s="10"/>
      <c r="L101" s="10"/>
      <c r="M101" s="10"/>
      <c r="N101" s="106">
        <f t="shared" si="41"/>
        <v>0</v>
      </c>
      <c r="O101" s="35">
        <f t="shared" si="40"/>
        <v>0</v>
      </c>
      <c r="P101" s="150"/>
      <c r="Q101" s="125"/>
      <c r="R101" s="125">
        <v>225</v>
      </c>
      <c r="S101" s="125">
        <v>541</v>
      </c>
      <c r="T101" s="125"/>
      <c r="U101" s="125">
        <f t="shared" si="36"/>
        <v>766</v>
      </c>
      <c r="V101" s="146">
        <f t="shared" si="37"/>
        <v>446.83333333333337</v>
      </c>
      <c r="W101" s="161">
        <f t="shared" si="38"/>
        <v>446.83333333333337</v>
      </c>
      <c r="X101" s="125">
        <v>412</v>
      </c>
      <c r="Y101" s="106">
        <f t="shared" si="39"/>
        <v>34.833333333333371</v>
      </c>
    </row>
    <row r="102" spans="1:25">
      <c r="A102" s="40" t="s">
        <v>186</v>
      </c>
      <c r="B102" s="2" t="s">
        <v>14</v>
      </c>
      <c r="C102" s="40" t="s">
        <v>5</v>
      </c>
      <c r="D102" s="35"/>
      <c r="E102" s="10"/>
      <c r="F102" s="10"/>
      <c r="G102" s="10"/>
      <c r="H102" s="10"/>
      <c r="I102" s="10"/>
      <c r="J102" s="10"/>
      <c r="K102" s="10"/>
      <c r="L102" s="10"/>
      <c r="M102" s="10"/>
      <c r="N102" s="106">
        <f t="shared" si="41"/>
        <v>0</v>
      </c>
      <c r="O102" s="35">
        <f t="shared" si="40"/>
        <v>0</v>
      </c>
      <c r="P102" s="150"/>
      <c r="Q102" s="125"/>
      <c r="R102" s="125"/>
      <c r="S102" s="125"/>
      <c r="T102" s="125"/>
      <c r="U102" s="125">
        <f t="shared" si="36"/>
        <v>0</v>
      </c>
      <c r="V102" s="146">
        <f t="shared" si="37"/>
        <v>0</v>
      </c>
      <c r="W102" s="161">
        <f t="shared" si="38"/>
        <v>0</v>
      </c>
      <c r="X102" s="125"/>
      <c r="Y102" s="106">
        <f t="shared" si="39"/>
        <v>0</v>
      </c>
    </row>
    <row r="103" spans="1:25" ht="12.75" customHeight="1">
      <c r="A103" s="40" t="s">
        <v>187</v>
      </c>
      <c r="B103" s="2" t="s">
        <v>54</v>
      </c>
      <c r="C103" s="40" t="s">
        <v>5</v>
      </c>
      <c r="D103" s="35"/>
      <c r="E103" s="10"/>
      <c r="F103" s="10">
        <v>163.80000000000001</v>
      </c>
      <c r="G103" s="10"/>
      <c r="H103" s="10">
        <f>700.53+37.8</f>
        <v>738.32999999999993</v>
      </c>
      <c r="I103" s="10">
        <f>742.57+40.07</f>
        <v>782.6400000000001</v>
      </c>
      <c r="J103" s="10">
        <f>779.7+42.07</f>
        <v>821.7700000000001</v>
      </c>
      <c r="K103" s="10">
        <f>810.88+43.75</f>
        <v>854.63</v>
      </c>
      <c r="L103" s="10">
        <f>835.21+43.75</f>
        <v>878.96</v>
      </c>
      <c r="M103" s="10">
        <f>773.78+41.75</f>
        <v>815.53</v>
      </c>
      <c r="N103" s="106">
        <f t="shared" si="41"/>
        <v>902.12999999999988</v>
      </c>
      <c r="O103" s="35">
        <f t="shared" si="40"/>
        <v>375.88749999999999</v>
      </c>
      <c r="P103" s="150"/>
      <c r="Q103" s="125"/>
      <c r="R103" s="125"/>
      <c r="S103" s="125"/>
      <c r="T103" s="125">
        <v>30</v>
      </c>
      <c r="U103" s="125">
        <f t="shared" si="36"/>
        <v>30</v>
      </c>
      <c r="V103" s="146">
        <f t="shared" si="37"/>
        <v>17.5</v>
      </c>
      <c r="W103" s="161">
        <f t="shared" si="38"/>
        <v>393.38749999999999</v>
      </c>
      <c r="X103" s="125">
        <f>2042+966</f>
        <v>3008</v>
      </c>
      <c r="Y103" s="106">
        <f t="shared" si="39"/>
        <v>-2614.6125000000002</v>
      </c>
    </row>
    <row r="104" spans="1:25" ht="25.5" customHeight="1">
      <c r="A104" s="40" t="s">
        <v>188</v>
      </c>
      <c r="B104" s="2" t="s">
        <v>130</v>
      </c>
      <c r="C104" s="40" t="s">
        <v>5</v>
      </c>
      <c r="D104" s="35"/>
      <c r="E104" s="10"/>
      <c r="F104" s="10"/>
      <c r="G104" s="10"/>
      <c r="H104" s="10"/>
      <c r="I104" s="10"/>
      <c r="J104" s="10"/>
      <c r="K104" s="10"/>
      <c r="L104" s="10"/>
      <c r="M104" s="10"/>
      <c r="N104" s="106">
        <f t="shared" si="41"/>
        <v>0</v>
      </c>
      <c r="O104" s="35">
        <f t="shared" si="40"/>
        <v>0</v>
      </c>
      <c r="P104" s="150"/>
      <c r="Q104" s="125"/>
      <c r="R104" s="125"/>
      <c r="S104" s="125"/>
      <c r="T104" s="125"/>
      <c r="U104" s="125">
        <f t="shared" si="36"/>
        <v>0</v>
      </c>
      <c r="V104" s="146">
        <f t="shared" si="37"/>
        <v>0</v>
      </c>
      <c r="W104" s="161">
        <f t="shared" si="38"/>
        <v>0</v>
      </c>
      <c r="X104" s="125"/>
      <c r="Y104" s="106">
        <f t="shared" si="39"/>
        <v>0</v>
      </c>
    </row>
    <row r="105" spans="1:25" ht="25.5" customHeight="1">
      <c r="A105" s="40" t="s">
        <v>189</v>
      </c>
      <c r="B105" s="2" t="s">
        <v>132</v>
      </c>
      <c r="C105" s="40" t="s">
        <v>5</v>
      </c>
      <c r="D105" s="35"/>
      <c r="E105" s="10"/>
      <c r="F105" s="10"/>
      <c r="G105" s="10"/>
      <c r="H105" s="10"/>
      <c r="I105" s="10"/>
      <c r="J105" s="10"/>
      <c r="K105" s="10"/>
      <c r="L105" s="10"/>
      <c r="M105" s="10"/>
      <c r="N105" s="106">
        <f t="shared" si="41"/>
        <v>0</v>
      </c>
      <c r="O105" s="35">
        <f t="shared" si="40"/>
        <v>0</v>
      </c>
      <c r="P105" s="150"/>
      <c r="Q105" s="125"/>
      <c r="R105" s="125"/>
      <c r="S105" s="125"/>
      <c r="T105" s="125"/>
      <c r="U105" s="125">
        <f t="shared" si="36"/>
        <v>0</v>
      </c>
      <c r="V105" s="146">
        <f t="shared" si="37"/>
        <v>0</v>
      </c>
      <c r="W105" s="161">
        <f t="shared" si="38"/>
        <v>0</v>
      </c>
      <c r="X105" s="125"/>
      <c r="Y105" s="106">
        <f t="shared" si="39"/>
        <v>0</v>
      </c>
    </row>
    <row r="106" spans="1:25" ht="25.5" customHeight="1">
      <c r="A106" s="40" t="s">
        <v>190</v>
      </c>
      <c r="B106" s="2" t="s">
        <v>93</v>
      </c>
      <c r="C106" s="40" t="s">
        <v>5</v>
      </c>
      <c r="D106" s="35"/>
      <c r="E106" s="10"/>
      <c r="F106" s="10"/>
      <c r="G106" s="10"/>
      <c r="H106" s="10"/>
      <c r="I106" s="10"/>
      <c r="J106" s="10"/>
      <c r="K106" s="10"/>
      <c r="L106" s="10"/>
      <c r="M106" s="10"/>
      <c r="N106" s="106">
        <f t="shared" si="41"/>
        <v>0</v>
      </c>
      <c r="O106" s="35">
        <f t="shared" si="40"/>
        <v>0</v>
      </c>
      <c r="P106" s="150"/>
      <c r="Q106" s="125"/>
      <c r="R106" s="125"/>
      <c r="S106" s="125"/>
      <c r="T106" s="125"/>
      <c r="U106" s="125">
        <f t="shared" si="36"/>
        <v>0</v>
      </c>
      <c r="V106" s="146">
        <f t="shared" si="37"/>
        <v>0</v>
      </c>
      <c r="W106" s="161">
        <f t="shared" si="38"/>
        <v>0</v>
      </c>
      <c r="X106" s="125"/>
      <c r="Y106" s="106">
        <f t="shared" si="39"/>
        <v>0</v>
      </c>
    </row>
    <row r="107" spans="1:25" ht="12.75" customHeight="1">
      <c r="A107" s="40" t="s">
        <v>191</v>
      </c>
      <c r="B107" s="2" t="s">
        <v>157</v>
      </c>
      <c r="C107" s="40" t="s">
        <v>5</v>
      </c>
      <c r="D107" s="35"/>
      <c r="E107" s="10"/>
      <c r="F107" s="10"/>
      <c r="G107" s="10"/>
      <c r="H107" s="10"/>
      <c r="I107" s="10"/>
      <c r="J107" s="10"/>
      <c r="K107" s="10"/>
      <c r="L107" s="10"/>
      <c r="M107" s="10"/>
      <c r="N107" s="106">
        <f t="shared" si="41"/>
        <v>0</v>
      </c>
      <c r="O107" s="35">
        <f t="shared" si="40"/>
        <v>0</v>
      </c>
      <c r="P107" s="150">
        <v>70</v>
      </c>
      <c r="Q107" s="125">
        <v>30</v>
      </c>
      <c r="R107" s="125">
        <v>30</v>
      </c>
      <c r="S107" s="125">
        <v>60</v>
      </c>
      <c r="T107" s="125"/>
      <c r="U107" s="125">
        <f t="shared" si="36"/>
        <v>190</v>
      </c>
      <c r="V107" s="146">
        <f t="shared" si="37"/>
        <v>110.83333333333334</v>
      </c>
      <c r="W107" s="161">
        <f t="shared" si="38"/>
        <v>110.83333333333334</v>
      </c>
      <c r="X107" s="125"/>
      <c r="Y107" s="106">
        <f t="shared" si="39"/>
        <v>110.83333333333334</v>
      </c>
    </row>
    <row r="108" spans="1:25" ht="12.75" customHeight="1">
      <c r="A108" s="40" t="s">
        <v>192</v>
      </c>
      <c r="B108" s="2" t="s">
        <v>159</v>
      </c>
      <c r="C108" s="40" t="s">
        <v>5</v>
      </c>
      <c r="D108" s="35"/>
      <c r="E108" s="10"/>
      <c r="F108" s="10"/>
      <c r="G108" s="10"/>
      <c r="H108" s="10"/>
      <c r="I108" s="10"/>
      <c r="J108" s="10"/>
      <c r="K108" s="10"/>
      <c r="L108" s="10"/>
      <c r="M108" s="10"/>
      <c r="N108" s="106">
        <f t="shared" si="41"/>
        <v>0</v>
      </c>
      <c r="O108" s="35">
        <f t="shared" si="40"/>
        <v>0</v>
      </c>
      <c r="P108" s="150"/>
      <c r="Q108" s="125"/>
      <c r="R108" s="125"/>
      <c r="S108" s="125"/>
      <c r="T108" s="125"/>
      <c r="U108" s="125">
        <f t="shared" si="36"/>
        <v>0</v>
      </c>
      <c r="V108" s="146">
        <f t="shared" si="37"/>
        <v>0</v>
      </c>
      <c r="W108" s="161">
        <f t="shared" si="38"/>
        <v>0</v>
      </c>
      <c r="X108" s="125"/>
      <c r="Y108" s="106">
        <f t="shared" si="39"/>
        <v>0</v>
      </c>
    </row>
    <row r="109" spans="1:25" ht="12.75" customHeight="1">
      <c r="A109" s="40" t="s">
        <v>193</v>
      </c>
      <c r="B109" s="2" t="s">
        <v>160</v>
      </c>
      <c r="C109" s="40" t="s">
        <v>5</v>
      </c>
      <c r="D109" s="35"/>
      <c r="E109" s="10"/>
      <c r="F109" s="10"/>
      <c r="G109" s="10"/>
      <c r="H109" s="10"/>
      <c r="I109" s="10"/>
      <c r="J109" s="10"/>
      <c r="K109" s="10"/>
      <c r="L109" s="10"/>
      <c r="M109" s="10"/>
      <c r="N109" s="106">
        <f t="shared" si="41"/>
        <v>0</v>
      </c>
      <c r="O109" s="35">
        <f t="shared" si="40"/>
        <v>0</v>
      </c>
      <c r="P109" s="150"/>
      <c r="Q109" s="125"/>
      <c r="R109" s="125"/>
      <c r="S109" s="125"/>
      <c r="T109" s="125"/>
      <c r="U109" s="125">
        <f t="shared" si="36"/>
        <v>0</v>
      </c>
      <c r="V109" s="146">
        <f t="shared" si="37"/>
        <v>0</v>
      </c>
      <c r="W109" s="161">
        <f t="shared" si="38"/>
        <v>0</v>
      </c>
      <c r="X109" s="125"/>
      <c r="Y109" s="106">
        <f t="shared" si="39"/>
        <v>0</v>
      </c>
    </row>
    <row r="110" spans="1:25" ht="12.75" customHeight="1">
      <c r="A110" s="40" t="s">
        <v>194</v>
      </c>
      <c r="B110" s="2" t="s">
        <v>161</v>
      </c>
      <c r="C110" s="40" t="s">
        <v>5</v>
      </c>
      <c r="D110" s="35"/>
      <c r="E110" s="10"/>
      <c r="F110" s="10"/>
      <c r="G110" s="10"/>
      <c r="H110" s="10"/>
      <c r="I110" s="10"/>
      <c r="J110" s="10"/>
      <c r="K110" s="10"/>
      <c r="L110" s="10"/>
      <c r="M110" s="10"/>
      <c r="N110" s="106">
        <f t="shared" si="41"/>
        <v>0</v>
      </c>
      <c r="O110" s="35">
        <f t="shared" si="40"/>
        <v>0</v>
      </c>
      <c r="P110" s="150"/>
      <c r="Q110" s="125"/>
      <c r="R110" s="125"/>
      <c r="S110" s="125"/>
      <c r="T110" s="125"/>
      <c r="U110" s="125">
        <f t="shared" si="36"/>
        <v>0</v>
      </c>
      <c r="V110" s="146">
        <f t="shared" si="37"/>
        <v>0</v>
      </c>
      <c r="W110" s="161">
        <f t="shared" si="38"/>
        <v>0</v>
      </c>
      <c r="X110" s="125"/>
      <c r="Y110" s="106">
        <f t="shared" si="39"/>
        <v>0</v>
      </c>
    </row>
    <row r="111" spans="1:25" ht="12.75" customHeight="1">
      <c r="A111" s="40" t="s">
        <v>196</v>
      </c>
      <c r="B111" s="2" t="s">
        <v>197</v>
      </c>
      <c r="C111" s="40" t="s">
        <v>5</v>
      </c>
      <c r="D111" s="35"/>
      <c r="E111" s="10"/>
      <c r="F111" s="10"/>
      <c r="G111" s="10"/>
      <c r="H111" s="10"/>
      <c r="I111" s="10"/>
      <c r="J111" s="10"/>
      <c r="K111" s="10"/>
      <c r="L111" s="10"/>
      <c r="M111" s="10"/>
      <c r="N111" s="106">
        <f t="shared" si="41"/>
        <v>0</v>
      </c>
      <c r="O111" s="35">
        <f t="shared" si="40"/>
        <v>0</v>
      </c>
      <c r="P111" s="150"/>
      <c r="Q111" s="125"/>
      <c r="R111" s="125"/>
      <c r="S111" s="125"/>
      <c r="T111" s="125"/>
      <c r="U111" s="125">
        <f t="shared" si="36"/>
        <v>0</v>
      </c>
      <c r="V111" s="146">
        <f t="shared" si="37"/>
        <v>0</v>
      </c>
      <c r="W111" s="161">
        <f t="shared" si="38"/>
        <v>0</v>
      </c>
      <c r="X111" s="125"/>
      <c r="Y111" s="106">
        <f t="shared" si="39"/>
        <v>0</v>
      </c>
    </row>
    <row r="112" spans="1:25" ht="12.75" customHeight="1">
      <c r="A112" s="40" t="s">
        <v>237</v>
      </c>
      <c r="B112" s="2" t="s">
        <v>239</v>
      </c>
      <c r="C112" s="40" t="s">
        <v>5</v>
      </c>
      <c r="D112" s="35"/>
      <c r="E112" s="10"/>
      <c r="F112" s="10"/>
      <c r="G112" s="10"/>
      <c r="H112" s="10"/>
      <c r="I112" s="10"/>
      <c r="J112" s="10"/>
      <c r="K112" s="10"/>
      <c r="L112" s="10"/>
      <c r="M112" s="10"/>
      <c r="N112" s="106"/>
      <c r="O112" s="35"/>
      <c r="P112" s="150"/>
      <c r="Q112" s="125"/>
      <c r="R112" s="125"/>
      <c r="S112" s="125">
        <v>495.98</v>
      </c>
      <c r="T112" s="125"/>
      <c r="U112" s="125">
        <f t="shared" si="36"/>
        <v>495.98</v>
      </c>
      <c r="V112" s="146">
        <f t="shared" si="37"/>
        <v>289.32166666666672</v>
      </c>
      <c r="W112" s="161">
        <f t="shared" si="38"/>
        <v>289.32166666666672</v>
      </c>
      <c r="X112" s="125"/>
      <c r="Y112" s="106">
        <f t="shared" si="39"/>
        <v>289.32166666666672</v>
      </c>
    </row>
    <row r="113" spans="1:109">
      <c r="A113" s="13" t="s">
        <v>94</v>
      </c>
      <c r="B113" s="14" t="s">
        <v>116</v>
      </c>
      <c r="C113" s="13" t="s">
        <v>5</v>
      </c>
      <c r="D113" s="15"/>
      <c r="E113" s="16">
        <f>E7+E60</f>
        <v>0</v>
      </c>
      <c r="F113" s="16">
        <f>F7+F60</f>
        <v>309922.28999999998</v>
      </c>
      <c r="G113" s="16"/>
      <c r="H113" s="16">
        <f t="shared" ref="H113:M113" si="44">H7+H60</f>
        <v>464994.40000000008</v>
      </c>
      <c r="I113" s="16">
        <f t="shared" si="44"/>
        <v>484112.21000000008</v>
      </c>
      <c r="J113" s="16">
        <f t="shared" si="44"/>
        <v>479703.64</v>
      </c>
      <c r="K113" s="16">
        <f t="shared" si="44"/>
        <v>482242.66000000003</v>
      </c>
      <c r="L113" s="16">
        <f t="shared" si="44"/>
        <v>481673.10000000003</v>
      </c>
      <c r="M113" s="16">
        <f t="shared" si="44"/>
        <v>478545.47</v>
      </c>
      <c r="N113" s="112">
        <f t="shared" si="41"/>
        <v>774916.69000000006</v>
      </c>
      <c r="O113" s="35">
        <f t="shared" si="40"/>
        <v>322881.95416666672</v>
      </c>
      <c r="P113" s="148">
        <f>P7+P60</f>
        <v>222469.1</v>
      </c>
      <c r="Q113" s="16">
        <f>Q7+Q60</f>
        <v>21780.940000000002</v>
      </c>
      <c r="R113" s="16">
        <f>R7+R60</f>
        <v>66956.335000000006</v>
      </c>
      <c r="S113" s="16">
        <f>S7+S60</f>
        <v>119170.81000000001</v>
      </c>
      <c r="T113" s="16">
        <f t="shared" ref="T113" si="45">T7+T60</f>
        <v>22708.899999999998</v>
      </c>
      <c r="U113" s="16">
        <f>U7+U60</f>
        <v>453086.08499999996</v>
      </c>
      <c r="V113" s="161">
        <f t="shared" si="37"/>
        <v>264300.21624999994</v>
      </c>
      <c r="W113" s="161">
        <f t="shared" si="38"/>
        <v>587182.17041666666</v>
      </c>
      <c r="X113" s="125">
        <f>X7+X60</f>
        <v>189969</v>
      </c>
      <c r="Y113" s="106">
        <f t="shared" si="39"/>
        <v>397213.17041666666</v>
      </c>
    </row>
    <row r="114" spans="1:109">
      <c r="A114" s="56" t="s">
        <v>95</v>
      </c>
      <c r="B114" s="57" t="s">
        <v>96</v>
      </c>
      <c r="C114" s="56" t="s">
        <v>5</v>
      </c>
      <c r="D114" s="35"/>
      <c r="E114" s="19"/>
      <c r="F114" s="18"/>
      <c r="G114" s="19"/>
      <c r="H114" s="18"/>
      <c r="I114" s="18"/>
      <c r="J114" s="18"/>
      <c r="K114" s="18"/>
      <c r="L114" s="18"/>
      <c r="M114" s="18"/>
      <c r="N114" s="106">
        <f t="shared" si="41"/>
        <v>0</v>
      </c>
      <c r="O114" s="35">
        <f t="shared" si="40"/>
        <v>0</v>
      </c>
      <c r="P114" s="150"/>
      <c r="Q114" s="125"/>
      <c r="R114" s="125">
        <v>389.99</v>
      </c>
      <c r="S114" s="125">
        <v>168.54</v>
      </c>
      <c r="T114" s="125"/>
      <c r="U114" s="125">
        <f>P114+Q114+R114+S114+T114</f>
        <v>558.53</v>
      </c>
      <c r="V114" s="146">
        <f t="shared" si="37"/>
        <v>325.80916666666661</v>
      </c>
      <c r="W114" s="161">
        <f t="shared" si="38"/>
        <v>325.80916666666661</v>
      </c>
      <c r="X114" s="125">
        <f>X116-X113</f>
        <v>-5999</v>
      </c>
      <c r="Y114" s="106">
        <f t="shared" si="39"/>
        <v>6324.8091666666669</v>
      </c>
    </row>
    <row r="115" spans="1:109" ht="25.5">
      <c r="A115" s="137" t="s">
        <v>97</v>
      </c>
      <c r="B115" s="138" t="s">
        <v>245</v>
      </c>
      <c r="C115" s="137"/>
      <c r="D115" s="35"/>
      <c r="E115" s="19"/>
      <c r="F115" s="18"/>
      <c r="G115" s="19"/>
      <c r="H115" s="18"/>
      <c r="I115" s="18"/>
      <c r="J115" s="18"/>
      <c r="K115" s="18"/>
      <c r="L115" s="18"/>
      <c r="M115" s="18"/>
      <c r="N115" s="106"/>
      <c r="O115" s="35"/>
      <c r="P115" s="150"/>
      <c r="Q115" s="125"/>
      <c r="R115" s="125"/>
      <c r="S115" s="125"/>
      <c r="T115" s="125">
        <v>6180.91</v>
      </c>
      <c r="U115" s="125">
        <f>P115+Q115+R115+S115+T115</f>
        <v>6180.91</v>
      </c>
      <c r="V115" s="146"/>
      <c r="W115" s="161">
        <f t="shared" si="38"/>
        <v>0</v>
      </c>
      <c r="X115" s="125"/>
      <c r="Y115" s="106">
        <f t="shared" si="39"/>
        <v>0</v>
      </c>
    </row>
    <row r="116" spans="1:109">
      <c r="A116" s="13" t="s">
        <v>99</v>
      </c>
      <c r="B116" s="14" t="s">
        <v>98</v>
      </c>
      <c r="C116" s="13" t="s">
        <v>5</v>
      </c>
      <c r="D116" s="15"/>
      <c r="E116" s="20">
        <v>2542306.1</v>
      </c>
      <c r="F116" s="77">
        <f>F113+F114</f>
        <v>309922.28999999998</v>
      </c>
      <c r="G116" s="20"/>
      <c r="H116" s="77">
        <f t="shared" ref="H116" si="46">H113+H114</f>
        <v>464994.40000000008</v>
      </c>
      <c r="I116" s="77">
        <f t="shared" ref="I116" si="47">I113+I114</f>
        <v>484112.21000000008</v>
      </c>
      <c r="J116" s="77">
        <f t="shared" ref="J116" si="48">J113+J114</f>
        <v>479703.64</v>
      </c>
      <c r="K116" s="77">
        <f t="shared" ref="K116" si="49">K113+K114</f>
        <v>482242.66000000003</v>
      </c>
      <c r="L116" s="77">
        <f t="shared" ref="L116" si="50">L113+L114</f>
        <v>481673.10000000003</v>
      </c>
      <c r="M116" s="77">
        <f t="shared" ref="M116" si="51">M113+M114</f>
        <v>478545.47</v>
      </c>
      <c r="N116" s="111">
        <f t="shared" si="41"/>
        <v>774916.69000000006</v>
      </c>
      <c r="O116" s="35">
        <f t="shared" si="40"/>
        <v>322881.95416666672</v>
      </c>
      <c r="P116" s="154">
        <f>P113+P114</f>
        <v>222469.1</v>
      </c>
      <c r="Q116" s="77">
        <f t="shared" ref="Q116:R116" si="52">Q113+Q114</f>
        <v>21780.940000000002</v>
      </c>
      <c r="R116" s="77">
        <f t="shared" si="52"/>
        <v>67346.325000000012</v>
      </c>
      <c r="S116" s="77">
        <f>S113+S114</f>
        <v>119339.35</v>
      </c>
      <c r="T116" s="77">
        <f t="shared" ref="T116" si="53">T113+T114</f>
        <v>22708.899999999998</v>
      </c>
      <c r="U116" s="77">
        <f>U113+U114</f>
        <v>453644.61499999999</v>
      </c>
      <c r="V116" s="161">
        <f t="shared" si="37"/>
        <v>264626.0254166667</v>
      </c>
      <c r="W116" s="161">
        <f t="shared" si="38"/>
        <v>587507.97958333348</v>
      </c>
      <c r="X116" s="125">
        <v>183970</v>
      </c>
      <c r="Y116" s="106">
        <f t="shared" si="39"/>
        <v>403537.97958333348</v>
      </c>
    </row>
    <row r="117" spans="1:109" ht="25.5">
      <c r="A117" s="13"/>
      <c r="B117" s="14" t="s">
        <v>242</v>
      </c>
      <c r="C117" s="13" t="s">
        <v>5</v>
      </c>
      <c r="D117" s="15"/>
      <c r="E117" s="20"/>
      <c r="F117" s="77"/>
      <c r="G117" s="20"/>
      <c r="H117" s="77"/>
      <c r="I117" s="77"/>
      <c r="J117" s="77"/>
      <c r="K117" s="77"/>
      <c r="L117" s="77"/>
      <c r="M117" s="77"/>
      <c r="N117" s="111"/>
      <c r="O117" s="35"/>
      <c r="P117" s="154"/>
      <c r="Q117" s="77"/>
      <c r="R117" s="77"/>
      <c r="S117" s="77">
        <v>85953</v>
      </c>
      <c r="T117" s="77"/>
      <c r="U117" s="128"/>
      <c r="V117" s="161">
        <f t="shared" si="37"/>
        <v>0</v>
      </c>
      <c r="W117" s="161">
        <f t="shared" si="38"/>
        <v>0</v>
      </c>
      <c r="X117" s="125"/>
      <c r="Y117" s="106">
        <f t="shared" si="39"/>
        <v>0</v>
      </c>
    </row>
    <row r="118" spans="1:109">
      <c r="A118" s="13"/>
      <c r="B118" s="14" t="s">
        <v>243</v>
      </c>
      <c r="C118" s="13" t="s">
        <v>5</v>
      </c>
      <c r="D118" s="15"/>
      <c r="E118" s="20"/>
      <c r="F118" s="77"/>
      <c r="G118" s="20"/>
      <c r="H118" s="77"/>
      <c r="I118" s="77"/>
      <c r="J118" s="77"/>
      <c r="K118" s="77"/>
      <c r="L118" s="77"/>
      <c r="M118" s="77"/>
      <c r="N118" s="111"/>
      <c r="O118" s="35"/>
      <c r="P118" s="154"/>
      <c r="Q118" s="77"/>
      <c r="R118" s="77"/>
      <c r="S118" s="77">
        <v>33386.35</v>
      </c>
      <c r="T118" s="77"/>
      <c r="U118" s="128"/>
      <c r="V118" s="161">
        <f t="shared" si="37"/>
        <v>0</v>
      </c>
      <c r="W118" s="161">
        <f t="shared" si="38"/>
        <v>0</v>
      </c>
      <c r="X118" s="125"/>
      <c r="Y118" s="106">
        <f t="shared" si="39"/>
        <v>0</v>
      </c>
    </row>
    <row r="119" spans="1:109" ht="25.5">
      <c r="A119" s="36"/>
      <c r="B119" s="37" t="s">
        <v>198</v>
      </c>
      <c r="C119" s="36" t="s">
        <v>5</v>
      </c>
      <c r="D119" s="38"/>
      <c r="E119" s="39"/>
      <c r="F119" s="39">
        <v>36801</v>
      </c>
      <c r="G119" s="39"/>
      <c r="H119" s="39">
        <v>44664.78</v>
      </c>
      <c r="I119" s="39"/>
      <c r="J119" s="39"/>
      <c r="K119" s="39"/>
      <c r="L119" s="39"/>
      <c r="M119" s="39">
        <v>8932.9599999999991</v>
      </c>
      <c r="N119" s="110">
        <f t="shared" si="41"/>
        <v>81465.78</v>
      </c>
      <c r="O119" s="35">
        <f t="shared" si="40"/>
        <v>33944.074999999997</v>
      </c>
      <c r="P119" s="150"/>
      <c r="Q119" s="125"/>
      <c r="R119" s="125"/>
      <c r="S119" s="125"/>
      <c r="T119" s="125"/>
      <c r="U119" s="125"/>
      <c r="V119" s="161">
        <f t="shared" si="37"/>
        <v>0</v>
      </c>
      <c r="W119" s="161">
        <f t="shared" si="38"/>
        <v>33944.074999999997</v>
      </c>
      <c r="X119" s="125"/>
      <c r="Y119" s="106">
        <f t="shared" si="39"/>
        <v>33944.074999999997</v>
      </c>
    </row>
    <row r="120" spans="1:109">
      <c r="A120" s="269" t="s">
        <v>102</v>
      </c>
      <c r="B120" s="270" t="s">
        <v>100</v>
      </c>
      <c r="C120" s="58" t="s">
        <v>101</v>
      </c>
      <c r="D120" s="34"/>
      <c r="E120" s="17"/>
      <c r="F120" s="17">
        <f>F122+F123+F124</f>
        <v>3019.02</v>
      </c>
      <c r="G120" s="17"/>
      <c r="H120" s="17">
        <v>587665</v>
      </c>
      <c r="I120" s="17">
        <v>587665</v>
      </c>
      <c r="J120" s="17">
        <v>587665</v>
      </c>
      <c r="K120" s="17">
        <v>587665</v>
      </c>
      <c r="L120" s="17">
        <v>587665</v>
      </c>
      <c r="M120" s="17">
        <v>587665</v>
      </c>
      <c r="N120" s="111">
        <f t="shared" si="41"/>
        <v>590684.02</v>
      </c>
      <c r="O120" s="35">
        <f t="shared" si="40"/>
        <v>246118.34166666667</v>
      </c>
      <c r="P120" s="150">
        <v>3429</v>
      </c>
      <c r="Q120" s="125">
        <v>173</v>
      </c>
      <c r="R120" s="125"/>
      <c r="S120" s="125">
        <v>535512</v>
      </c>
      <c r="T120" s="125">
        <v>36930</v>
      </c>
      <c r="U120" s="125">
        <f>T120+S120+R120+Q120+P120</f>
        <v>576044</v>
      </c>
      <c r="V120" s="161">
        <f t="shared" si="37"/>
        <v>336025.66666666663</v>
      </c>
      <c r="W120" s="161">
        <f t="shared" si="38"/>
        <v>582144.0083333333</v>
      </c>
      <c r="X120" s="125">
        <v>426482</v>
      </c>
      <c r="Y120" s="106">
        <f t="shared" si="39"/>
        <v>155662.0083333333</v>
      </c>
    </row>
    <row r="121" spans="1:109">
      <c r="A121" s="269"/>
      <c r="B121" s="270"/>
      <c r="C121" s="122" t="s">
        <v>5</v>
      </c>
      <c r="D121" s="34"/>
      <c r="E121" s="55">
        <f t="shared" ref="E121" si="54">E116</f>
        <v>2542306.1</v>
      </c>
      <c r="F121" s="55">
        <f>F116-F119</f>
        <v>273121.28999999998</v>
      </c>
      <c r="G121" s="55"/>
      <c r="H121" s="55">
        <f>H116-H119</f>
        <v>420329.62000000011</v>
      </c>
      <c r="I121" s="55">
        <f t="shared" ref="I121:L121" si="55">I116</f>
        <v>484112.21000000008</v>
      </c>
      <c r="J121" s="55">
        <f t="shared" si="55"/>
        <v>479703.64</v>
      </c>
      <c r="K121" s="55">
        <f t="shared" si="55"/>
        <v>482242.66000000003</v>
      </c>
      <c r="L121" s="55">
        <f t="shared" si="55"/>
        <v>481673.10000000003</v>
      </c>
      <c r="M121" s="55">
        <f>M116-M119</f>
        <v>469612.50999999995</v>
      </c>
      <c r="N121" s="111">
        <f t="shared" si="41"/>
        <v>693450.91000000015</v>
      </c>
      <c r="O121" s="35">
        <f t="shared" si="40"/>
        <v>288937.87916666671</v>
      </c>
      <c r="P121" s="155">
        <f>P116-P119</f>
        <v>222469.1</v>
      </c>
      <c r="Q121" s="55">
        <f>Q116-Q119</f>
        <v>21780.940000000002</v>
      </c>
      <c r="R121" s="55">
        <f>R116-R119</f>
        <v>67346.325000000012</v>
      </c>
      <c r="S121" s="55">
        <f>S116-S119</f>
        <v>119339.35</v>
      </c>
      <c r="T121" s="55">
        <f>T116-T119</f>
        <v>22708.899999999998</v>
      </c>
      <c r="U121" s="125">
        <f t="shared" ref="U121:U132" si="56">T121+S121+R121+Q121+P121</f>
        <v>453644.61499999999</v>
      </c>
      <c r="V121" s="161">
        <f t="shared" si="37"/>
        <v>264626.0254166667</v>
      </c>
      <c r="W121" s="161">
        <f t="shared" si="38"/>
        <v>553563.90458333341</v>
      </c>
      <c r="X121" s="125">
        <v>183970</v>
      </c>
      <c r="Y121" s="106">
        <f t="shared" si="39"/>
        <v>369593.90458333341</v>
      </c>
    </row>
    <row r="122" spans="1:109" ht="26.25" hidden="1" customHeight="1">
      <c r="A122" s="83"/>
      <c r="B122" s="123" t="s">
        <v>242</v>
      </c>
      <c r="C122" s="83"/>
      <c r="D122" s="34"/>
      <c r="E122" s="55"/>
      <c r="F122" s="55">
        <v>969.22</v>
      </c>
      <c r="G122" s="55"/>
      <c r="H122" s="55"/>
      <c r="I122" s="55"/>
      <c r="J122" s="55"/>
      <c r="K122" s="55"/>
      <c r="L122" s="55"/>
      <c r="M122" s="55"/>
      <c r="N122" s="106">
        <f t="shared" si="41"/>
        <v>969.22</v>
      </c>
      <c r="O122" s="102"/>
      <c r="P122" s="150"/>
      <c r="Q122" s="125"/>
      <c r="R122" s="125"/>
      <c r="S122" s="125">
        <v>345718</v>
      </c>
      <c r="T122" s="125"/>
      <c r="U122" s="125">
        <f t="shared" si="56"/>
        <v>345718</v>
      </c>
      <c r="V122" s="161">
        <f t="shared" si="37"/>
        <v>201668.83333333331</v>
      </c>
      <c r="W122" s="161">
        <f t="shared" si="38"/>
        <v>201668.83333333331</v>
      </c>
      <c r="X122" s="125"/>
    </row>
    <row r="123" spans="1:109" ht="12.75" hidden="1" customHeight="1">
      <c r="A123" s="83"/>
      <c r="B123" s="123" t="s">
        <v>243</v>
      </c>
      <c r="C123" s="83"/>
      <c r="D123" s="34"/>
      <c r="E123" s="55"/>
      <c r="F123" s="55">
        <v>173</v>
      </c>
      <c r="G123" s="55"/>
      <c r="H123" s="55"/>
      <c r="I123" s="55"/>
      <c r="J123" s="55"/>
      <c r="K123" s="55"/>
      <c r="L123" s="55"/>
      <c r="M123" s="55"/>
      <c r="N123" s="106">
        <f t="shared" si="41"/>
        <v>173</v>
      </c>
      <c r="O123" s="102"/>
      <c r="P123" s="150"/>
      <c r="Q123" s="125"/>
      <c r="R123" s="125"/>
      <c r="S123" s="125">
        <v>189794</v>
      </c>
      <c r="T123" s="125"/>
      <c r="U123" s="125">
        <f t="shared" si="56"/>
        <v>189794</v>
      </c>
      <c r="V123" s="161">
        <f t="shared" si="37"/>
        <v>110713.16666666666</v>
      </c>
      <c r="W123" s="161">
        <f t="shared" si="38"/>
        <v>110713.16666666666</v>
      </c>
      <c r="X123" s="125"/>
    </row>
    <row r="124" spans="1:109" ht="12.75" hidden="1" customHeight="1">
      <c r="A124" s="83"/>
      <c r="B124" s="84"/>
      <c r="C124" s="83"/>
      <c r="D124" s="34"/>
      <c r="E124" s="55"/>
      <c r="F124" s="55">
        <v>1876.8</v>
      </c>
      <c r="G124" s="55"/>
      <c r="H124" s="55"/>
      <c r="I124" s="55"/>
      <c r="J124" s="55"/>
      <c r="K124" s="55"/>
      <c r="L124" s="55"/>
      <c r="M124" s="55"/>
      <c r="N124" s="106">
        <f t="shared" si="41"/>
        <v>1876.8</v>
      </c>
      <c r="O124" s="102"/>
      <c r="P124" s="150"/>
      <c r="Q124" s="125"/>
      <c r="R124" s="125"/>
      <c r="S124" s="125"/>
      <c r="T124" s="125"/>
      <c r="U124" s="125">
        <f t="shared" si="56"/>
        <v>0</v>
      </c>
      <c r="V124" s="161">
        <f t="shared" si="37"/>
        <v>0</v>
      </c>
      <c r="W124" s="161">
        <f t="shared" si="38"/>
        <v>0</v>
      </c>
      <c r="X124" s="125"/>
    </row>
    <row r="125" spans="1:109" ht="12.75" hidden="1" customHeight="1">
      <c r="A125" s="267" t="s">
        <v>105</v>
      </c>
      <c r="B125" s="268" t="s">
        <v>103</v>
      </c>
      <c r="C125" s="56" t="s">
        <v>104</v>
      </c>
      <c r="D125" s="35"/>
      <c r="E125" s="18"/>
      <c r="F125" s="18">
        <v>17.04</v>
      </c>
      <c r="G125" s="18"/>
      <c r="H125" s="18">
        <v>26.13</v>
      </c>
      <c r="I125" s="18">
        <v>25.97</v>
      </c>
      <c r="J125" s="18">
        <v>25.82</v>
      </c>
      <c r="K125" s="18">
        <v>25.67</v>
      </c>
      <c r="L125" s="18">
        <v>25.51</v>
      </c>
      <c r="M125" s="18">
        <v>25.82</v>
      </c>
      <c r="N125" s="106">
        <f t="shared" si="41"/>
        <v>43.17</v>
      </c>
      <c r="O125" s="102"/>
      <c r="P125" s="150"/>
      <c r="Q125" s="125">
        <v>21.3</v>
      </c>
      <c r="R125" s="125"/>
      <c r="S125" s="125">
        <v>19</v>
      </c>
      <c r="T125" s="125">
        <v>52</v>
      </c>
      <c r="U125" s="125">
        <f t="shared" si="56"/>
        <v>92.3</v>
      </c>
      <c r="V125" s="161">
        <f t="shared" si="37"/>
        <v>53.841666666666669</v>
      </c>
      <c r="W125" s="161">
        <f t="shared" si="38"/>
        <v>53.841666666666669</v>
      </c>
      <c r="X125" s="125"/>
    </row>
    <row r="126" spans="1:109" ht="12.75" hidden="1" customHeight="1">
      <c r="A126" s="267"/>
      <c r="B126" s="268"/>
      <c r="C126" s="56" t="s">
        <v>101</v>
      </c>
      <c r="D126" s="35"/>
      <c r="E126" s="18"/>
      <c r="F126" s="18">
        <v>514.39</v>
      </c>
      <c r="G126" s="18"/>
      <c r="H126" s="18">
        <v>153532.56</v>
      </c>
      <c r="I126" s="18">
        <v>152628.42000000001</v>
      </c>
      <c r="J126" s="18">
        <v>151726.48000000001</v>
      </c>
      <c r="K126" s="18">
        <v>150826.74</v>
      </c>
      <c r="L126" s="18">
        <v>149929.19</v>
      </c>
      <c r="M126" s="18">
        <v>151728.68</v>
      </c>
      <c r="N126" s="106">
        <f t="shared" si="41"/>
        <v>154046.95000000001</v>
      </c>
      <c r="O126" s="102"/>
      <c r="P126" s="150"/>
      <c r="Q126" s="125">
        <v>47</v>
      </c>
      <c r="R126" s="125"/>
      <c r="S126" s="125">
        <v>91.2</v>
      </c>
      <c r="T126" s="125">
        <v>40010</v>
      </c>
      <c r="U126" s="125">
        <f t="shared" si="56"/>
        <v>40148.199999999997</v>
      </c>
      <c r="V126" s="161">
        <f t="shared" si="37"/>
        <v>23419.783333333329</v>
      </c>
      <c r="W126" s="161">
        <f t="shared" si="38"/>
        <v>23419.783333333329</v>
      </c>
      <c r="X126" s="125"/>
    </row>
    <row r="127" spans="1:109" s="42" customFormat="1" ht="12.75" hidden="1" customHeight="1">
      <c r="A127" s="13" t="s">
        <v>244</v>
      </c>
      <c r="B127" s="14" t="s">
        <v>106</v>
      </c>
      <c r="C127" s="13" t="s">
        <v>107</v>
      </c>
      <c r="D127" s="15"/>
      <c r="E127" s="20"/>
      <c r="F127" s="21">
        <v>90.47</v>
      </c>
      <c r="G127" s="20"/>
      <c r="H127" s="21">
        <v>0.72</v>
      </c>
      <c r="I127" s="16">
        <v>0.82</v>
      </c>
      <c r="J127" s="16">
        <v>0.82</v>
      </c>
      <c r="K127" s="16">
        <v>0.82</v>
      </c>
      <c r="L127" s="16">
        <v>0.82</v>
      </c>
      <c r="M127" s="100">
        <v>0.8</v>
      </c>
      <c r="N127" s="103"/>
      <c r="O127" s="103"/>
      <c r="P127" s="156">
        <v>64.88</v>
      </c>
      <c r="Q127" s="134">
        <v>125.9</v>
      </c>
      <c r="R127" s="134"/>
      <c r="S127" s="134">
        <v>0.223</v>
      </c>
      <c r="T127" s="147">
        <v>0.61499999999999999</v>
      </c>
      <c r="U127" s="125">
        <f t="shared" si="56"/>
        <v>191.61799999999999</v>
      </c>
      <c r="V127" s="161">
        <f t="shared" si="37"/>
        <v>111.77716666666667</v>
      </c>
      <c r="W127" s="161">
        <f t="shared" si="38"/>
        <v>111.77716666666667</v>
      </c>
      <c r="X127" s="134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</row>
    <row r="128" spans="1:109" s="42" customFormat="1" ht="24.75" hidden="1" customHeight="1">
      <c r="A128" s="13"/>
      <c r="B128" s="14" t="s">
        <v>242</v>
      </c>
      <c r="C128" s="13" t="s">
        <v>5</v>
      </c>
      <c r="D128" s="15"/>
      <c r="E128" s="20"/>
      <c r="F128" s="21"/>
      <c r="G128" s="20"/>
      <c r="H128" s="21"/>
      <c r="I128" s="16"/>
      <c r="J128" s="16"/>
      <c r="K128" s="16"/>
      <c r="L128" s="16"/>
      <c r="M128" s="100"/>
      <c r="N128" s="103"/>
      <c r="O128" s="103"/>
      <c r="P128" s="156"/>
      <c r="Q128" s="134"/>
      <c r="R128" s="134"/>
      <c r="S128" s="134">
        <v>0.249</v>
      </c>
      <c r="T128" s="134"/>
      <c r="U128" s="125">
        <f t="shared" si="56"/>
        <v>0.249</v>
      </c>
      <c r="V128" s="161">
        <f t="shared" si="37"/>
        <v>0.14525000000000002</v>
      </c>
      <c r="W128" s="161">
        <f t="shared" si="38"/>
        <v>0.14525000000000002</v>
      </c>
      <c r="X128" s="134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</row>
    <row r="129" spans="1:109" s="42" customFormat="1" ht="12.75" hidden="1" customHeight="1">
      <c r="A129" s="13"/>
      <c r="B129" s="14" t="s">
        <v>243</v>
      </c>
      <c r="C129" s="13" t="s">
        <v>5</v>
      </c>
      <c r="D129" s="15"/>
      <c r="E129" s="20"/>
      <c r="F129" s="21"/>
      <c r="G129" s="20"/>
      <c r="H129" s="21"/>
      <c r="I129" s="16"/>
      <c r="J129" s="16"/>
      <c r="K129" s="16"/>
      <c r="L129" s="16"/>
      <c r="M129" s="100"/>
      <c r="N129" s="103"/>
      <c r="O129" s="103"/>
      <c r="P129" s="156"/>
      <c r="Q129" s="134"/>
      <c r="R129" s="134"/>
      <c r="S129" s="134">
        <v>0.17599999999999999</v>
      </c>
      <c r="T129" s="134"/>
      <c r="U129" s="125">
        <f t="shared" si="56"/>
        <v>0.17599999999999999</v>
      </c>
      <c r="V129" s="161">
        <f t="shared" si="37"/>
        <v>0.10266666666666667</v>
      </c>
      <c r="W129" s="161">
        <f t="shared" si="38"/>
        <v>0.10266666666666667</v>
      </c>
      <c r="X129" s="134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</row>
    <row r="130" spans="1:109" s="42" customFormat="1" ht="45" hidden="1" customHeight="1">
      <c r="A130" s="43"/>
      <c r="B130" s="51" t="s">
        <v>150</v>
      </c>
      <c r="C130" s="43" t="s">
        <v>107</v>
      </c>
      <c r="D130" s="44"/>
      <c r="E130" s="45"/>
      <c r="F130" s="52"/>
      <c r="G130" s="45"/>
      <c r="H130" s="52"/>
      <c r="I130" s="53"/>
      <c r="J130" s="53"/>
      <c r="K130" s="53"/>
      <c r="L130" s="53"/>
      <c r="M130" s="54"/>
      <c r="N130" s="103"/>
      <c r="O130" s="103"/>
      <c r="P130" s="156"/>
      <c r="Q130" s="134"/>
      <c r="R130" s="134"/>
      <c r="S130" s="134"/>
      <c r="T130" s="134"/>
      <c r="U130" s="125">
        <f t="shared" si="56"/>
        <v>0</v>
      </c>
      <c r="V130" s="161">
        <f t="shared" si="37"/>
        <v>0</v>
      </c>
      <c r="W130" s="161">
        <f t="shared" si="38"/>
        <v>0</v>
      </c>
      <c r="X130" s="134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</row>
    <row r="131" spans="1:109" s="42" customFormat="1" ht="45" hidden="1" customHeight="1">
      <c r="A131" s="46"/>
      <c r="B131" s="47" t="s">
        <v>151</v>
      </c>
      <c r="C131" s="46"/>
      <c r="D131" s="24"/>
      <c r="E131" s="49"/>
      <c r="F131" s="50"/>
      <c r="G131" s="49"/>
      <c r="H131" s="50"/>
      <c r="I131" s="48"/>
      <c r="J131" s="50"/>
      <c r="K131" s="50"/>
      <c r="L131" s="50"/>
      <c r="M131" s="50"/>
      <c r="N131" s="103"/>
      <c r="O131" s="103"/>
      <c r="P131" s="156"/>
      <c r="Q131" s="134"/>
      <c r="R131" s="134"/>
      <c r="S131" s="134"/>
      <c r="T131" s="134"/>
      <c r="U131" s="125">
        <f t="shared" si="56"/>
        <v>0</v>
      </c>
      <c r="V131" s="161">
        <f t="shared" si="37"/>
        <v>0</v>
      </c>
      <c r="W131" s="161">
        <f t="shared" si="38"/>
        <v>0</v>
      </c>
      <c r="X131" s="134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</row>
    <row r="132" spans="1:109" s="42" customFormat="1" ht="85.5" hidden="1" customHeight="1">
      <c r="A132" s="60"/>
      <c r="B132" s="61" t="s">
        <v>152</v>
      </c>
      <c r="C132" s="60" t="s">
        <v>5</v>
      </c>
      <c r="D132" s="62"/>
      <c r="E132" s="64"/>
      <c r="F132" s="65"/>
      <c r="G132" s="64"/>
      <c r="H132" s="65"/>
      <c r="I132" s="63"/>
      <c r="J132" s="64"/>
      <c r="K132" s="64"/>
      <c r="L132" s="64"/>
      <c r="M132" s="66"/>
      <c r="N132" s="103"/>
      <c r="O132" s="103"/>
      <c r="P132" s="156"/>
      <c r="Q132" s="134"/>
      <c r="R132" s="134"/>
      <c r="S132" s="134"/>
      <c r="T132" s="134"/>
      <c r="U132" s="125">
        <f t="shared" si="56"/>
        <v>0</v>
      </c>
      <c r="V132" s="161">
        <f t="shared" si="37"/>
        <v>0</v>
      </c>
      <c r="W132" s="161">
        <f t="shared" si="38"/>
        <v>0</v>
      </c>
      <c r="X132" s="134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</row>
    <row r="133" spans="1:109" s="88" customFormat="1" ht="13.5" hidden="1" customHeight="1">
      <c r="A133" s="89"/>
      <c r="B133" s="90"/>
      <c r="C133" s="89"/>
      <c r="D133" s="91"/>
      <c r="E133" s="92"/>
      <c r="F133" s="93">
        <v>73.84</v>
      </c>
      <c r="G133" s="98" t="s">
        <v>215</v>
      </c>
      <c r="H133" s="93">
        <v>0.89</v>
      </c>
      <c r="I133" s="93">
        <v>1.03</v>
      </c>
      <c r="J133" s="93">
        <v>1.02</v>
      </c>
      <c r="K133" s="93">
        <v>1.03</v>
      </c>
      <c r="L133" s="93">
        <v>1.04</v>
      </c>
      <c r="M133" s="99">
        <v>0.87</v>
      </c>
      <c r="N133" s="104"/>
      <c r="O133" s="104"/>
      <c r="P133" s="157"/>
      <c r="Q133" s="135"/>
      <c r="R133" s="135"/>
      <c r="S133" s="135"/>
      <c r="T133" s="135"/>
      <c r="U133" s="135"/>
      <c r="V133" s="161">
        <f t="shared" si="37"/>
        <v>0</v>
      </c>
      <c r="W133" s="161">
        <f t="shared" si="38"/>
        <v>0</v>
      </c>
      <c r="X133" s="135"/>
    </row>
    <row r="134" spans="1:109" s="88" customFormat="1" ht="27" hidden="1" customHeight="1">
      <c r="A134" s="89"/>
      <c r="B134" s="90"/>
      <c r="C134" s="89"/>
      <c r="D134" s="91"/>
      <c r="E134" s="92"/>
      <c r="F134" s="93">
        <v>196.43</v>
      </c>
      <c r="G134" s="98" t="s">
        <v>216</v>
      </c>
      <c r="H134" s="93">
        <v>0.49</v>
      </c>
      <c r="I134" s="93">
        <v>0.56000000000000005</v>
      </c>
      <c r="J134" s="93">
        <v>0.55000000000000004</v>
      </c>
      <c r="K134" s="93">
        <v>0.55000000000000004</v>
      </c>
      <c r="L134" s="93">
        <v>0.54</v>
      </c>
      <c r="M134" s="99">
        <v>0.61</v>
      </c>
      <c r="N134" s="104"/>
      <c r="O134" s="104"/>
      <c r="P134" s="157"/>
      <c r="Q134" s="135"/>
      <c r="R134" s="135"/>
      <c r="S134" s="135"/>
      <c r="T134" s="135"/>
      <c r="U134" s="135"/>
      <c r="V134" s="161">
        <f t="shared" si="37"/>
        <v>0</v>
      </c>
      <c r="W134" s="161">
        <f t="shared" si="38"/>
        <v>0</v>
      </c>
      <c r="X134" s="135"/>
    </row>
    <row r="135" spans="1:109" s="88" customFormat="1" ht="27" hidden="1" customHeight="1">
      <c r="A135" s="89"/>
      <c r="B135" s="90"/>
      <c r="C135" s="89"/>
      <c r="D135" s="91"/>
      <c r="E135" s="92"/>
      <c r="F135" s="93">
        <v>89.29</v>
      </c>
      <c r="G135" s="98" t="s">
        <v>217</v>
      </c>
      <c r="H135" s="93">
        <v>0.89</v>
      </c>
      <c r="I135" s="93">
        <v>1.03</v>
      </c>
      <c r="J135" s="93">
        <v>1.02</v>
      </c>
      <c r="K135" s="93">
        <v>1.03</v>
      </c>
      <c r="L135" s="93">
        <v>1.03</v>
      </c>
      <c r="M135" s="99">
        <v>2.15</v>
      </c>
      <c r="N135" s="104"/>
      <c r="O135" s="104"/>
      <c r="P135" s="157"/>
      <c r="Q135" s="135"/>
      <c r="R135" s="135"/>
      <c r="S135" s="135"/>
      <c r="T135" s="135"/>
      <c r="U135" s="135"/>
      <c r="V135" s="161">
        <f t="shared" si="37"/>
        <v>0</v>
      </c>
      <c r="W135" s="161">
        <f t="shared" si="38"/>
        <v>0</v>
      </c>
      <c r="X135" s="135"/>
    </row>
    <row r="136" spans="1:109" ht="30" hidden="1" customHeight="1">
      <c r="A136" s="71"/>
      <c r="B136" s="71" t="s">
        <v>199</v>
      </c>
      <c r="C136" s="71"/>
      <c r="D136" s="71"/>
      <c r="E136" s="67"/>
      <c r="F136" s="67"/>
      <c r="G136" s="67"/>
      <c r="H136" s="67"/>
      <c r="I136" s="67"/>
      <c r="J136" s="68"/>
      <c r="K136" s="68"/>
      <c r="L136" s="68"/>
      <c r="M136" s="72"/>
      <c r="N136" s="103"/>
      <c r="O136" s="103"/>
      <c r="P136" s="156"/>
      <c r="Q136" s="134"/>
      <c r="R136" s="134"/>
      <c r="S136" s="134"/>
      <c r="T136" s="134"/>
      <c r="U136" s="134"/>
      <c r="V136" s="161">
        <f t="shared" si="37"/>
        <v>0</v>
      </c>
      <c r="W136" s="161">
        <f t="shared" ref="W136:W141" si="57">O136+V136</f>
        <v>0</v>
      </c>
      <c r="X136" s="134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</row>
    <row r="137" spans="1:109" s="82" customFormat="1" ht="42.75" hidden="1" customHeight="1">
      <c r="A137" s="78"/>
      <c r="B137" s="79" t="s">
        <v>206</v>
      </c>
      <c r="C137" s="80" t="s">
        <v>200</v>
      </c>
      <c r="D137" s="78"/>
      <c r="E137" s="81">
        <f t="shared" ref="E137" si="58">E138+E139+E140</f>
        <v>0</v>
      </c>
      <c r="F137" s="81">
        <f t="shared" ref="F137" si="59">F138+F139+F140</f>
        <v>94</v>
      </c>
      <c r="G137" s="81"/>
      <c r="H137" s="81">
        <f t="shared" ref="H137:M137" si="60">H138+H139+H140</f>
        <v>105</v>
      </c>
      <c r="I137" s="81">
        <f t="shared" si="60"/>
        <v>105</v>
      </c>
      <c r="J137" s="81">
        <f t="shared" si="60"/>
        <v>105</v>
      </c>
      <c r="K137" s="81">
        <f t="shared" si="60"/>
        <v>105</v>
      </c>
      <c r="L137" s="81">
        <f t="shared" si="60"/>
        <v>105</v>
      </c>
      <c r="M137" s="81">
        <f t="shared" si="60"/>
        <v>105</v>
      </c>
      <c r="N137" s="105"/>
      <c r="O137" s="105"/>
      <c r="P137" s="158">
        <v>44</v>
      </c>
      <c r="Q137" s="136">
        <v>16</v>
      </c>
      <c r="R137" s="136"/>
      <c r="S137" s="136">
        <v>79</v>
      </c>
      <c r="T137" s="136">
        <v>16</v>
      </c>
      <c r="U137" s="136">
        <f>SUM(U138:U139)</f>
        <v>95</v>
      </c>
      <c r="V137" s="161">
        <f t="shared" ref="V137:V145" si="61">U137/12*7</f>
        <v>55.416666666666671</v>
      </c>
      <c r="W137" s="161">
        <f t="shared" si="57"/>
        <v>55.416666666666671</v>
      </c>
      <c r="X137" s="136"/>
    </row>
    <row r="138" spans="1:109" ht="13.5" hidden="1" customHeight="1">
      <c r="A138" s="69"/>
      <c r="B138" s="74" t="s">
        <v>201</v>
      </c>
      <c r="C138" s="71" t="s">
        <v>200</v>
      </c>
      <c r="D138" s="69"/>
      <c r="E138" s="70"/>
      <c r="F138" s="70">
        <v>75</v>
      </c>
      <c r="G138" s="70"/>
      <c r="H138" s="70">
        <v>92</v>
      </c>
      <c r="I138" s="70">
        <v>92</v>
      </c>
      <c r="J138" s="70">
        <v>92</v>
      </c>
      <c r="K138" s="70">
        <v>92</v>
      </c>
      <c r="L138" s="70">
        <v>92</v>
      </c>
      <c r="M138" s="70">
        <v>92</v>
      </c>
      <c r="N138" s="103"/>
      <c r="O138" s="103"/>
      <c r="P138" s="156"/>
      <c r="Q138" s="134">
        <v>14</v>
      </c>
      <c r="R138" s="134"/>
      <c r="S138" s="134">
        <v>64</v>
      </c>
      <c r="T138" s="134">
        <v>10</v>
      </c>
      <c r="U138" s="134">
        <f>S138+T138</f>
        <v>74</v>
      </c>
      <c r="V138" s="161">
        <f t="shared" si="61"/>
        <v>43.166666666666671</v>
      </c>
      <c r="W138" s="161">
        <f t="shared" si="57"/>
        <v>43.166666666666671</v>
      </c>
      <c r="X138" s="134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</row>
    <row r="139" spans="1:109" ht="12.75" hidden="1" customHeight="1">
      <c r="A139" s="67"/>
      <c r="B139" s="74" t="s">
        <v>202</v>
      </c>
      <c r="C139" s="71" t="s">
        <v>200</v>
      </c>
      <c r="D139" s="71"/>
      <c r="E139" s="67"/>
      <c r="F139" s="67">
        <v>19</v>
      </c>
      <c r="G139" s="67"/>
      <c r="H139" s="67">
        <v>13</v>
      </c>
      <c r="I139" s="67">
        <v>13</v>
      </c>
      <c r="J139" s="67">
        <v>13</v>
      </c>
      <c r="K139" s="67">
        <v>13</v>
      </c>
      <c r="L139" s="67">
        <v>13</v>
      </c>
      <c r="M139" s="67">
        <v>13</v>
      </c>
      <c r="N139" s="103"/>
      <c r="O139" s="103"/>
      <c r="P139" s="156"/>
      <c r="Q139" s="134">
        <v>2</v>
      </c>
      <c r="R139" s="134"/>
      <c r="S139" s="134">
        <v>15</v>
      </c>
      <c r="T139" s="134">
        <v>6</v>
      </c>
      <c r="U139" s="134">
        <f>S139+T139</f>
        <v>21</v>
      </c>
      <c r="V139" s="161">
        <f t="shared" si="61"/>
        <v>12.25</v>
      </c>
      <c r="W139" s="161">
        <f t="shared" si="57"/>
        <v>12.25</v>
      </c>
      <c r="X139" s="134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</row>
    <row r="140" spans="1:109" ht="30" hidden="1" customHeight="1">
      <c r="A140" s="67"/>
      <c r="B140" s="73" t="s">
        <v>203</v>
      </c>
      <c r="C140" s="71" t="s">
        <v>200</v>
      </c>
      <c r="D140" s="71"/>
      <c r="E140" s="75"/>
      <c r="F140" s="75"/>
      <c r="G140" s="75"/>
      <c r="H140" s="75"/>
      <c r="I140" s="75"/>
      <c r="J140" s="75"/>
      <c r="K140" s="75"/>
      <c r="L140" s="75"/>
      <c r="M140" s="75"/>
      <c r="N140" s="103"/>
      <c r="O140" s="103"/>
      <c r="P140" s="156"/>
      <c r="Q140" s="134"/>
      <c r="R140" s="134"/>
      <c r="S140" s="134"/>
      <c r="T140" s="134"/>
      <c r="U140" s="134"/>
      <c r="V140" s="161">
        <f t="shared" si="61"/>
        <v>0</v>
      </c>
      <c r="W140" s="161">
        <f t="shared" si="57"/>
        <v>0</v>
      </c>
      <c r="X140" s="134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</row>
    <row r="141" spans="1:109" s="144" customFormat="1" ht="29.25" hidden="1" customHeight="1">
      <c r="A141" s="140"/>
      <c r="B141" s="141" t="s">
        <v>205</v>
      </c>
      <c r="C141" s="140" t="s">
        <v>204</v>
      </c>
      <c r="D141" s="140"/>
      <c r="E141" s="76"/>
      <c r="F141" s="76">
        <v>71407</v>
      </c>
      <c r="G141" s="76"/>
      <c r="H141" s="76">
        <v>71407</v>
      </c>
      <c r="I141" s="76">
        <v>75692</v>
      </c>
      <c r="J141" s="76">
        <v>79476</v>
      </c>
      <c r="K141" s="76">
        <v>82655</v>
      </c>
      <c r="L141" s="76">
        <v>85135</v>
      </c>
      <c r="M141" s="76">
        <v>78873</v>
      </c>
      <c r="N141" s="142"/>
      <c r="O141" s="142"/>
      <c r="P141" s="143">
        <v>40219</v>
      </c>
      <c r="Q141" s="143">
        <v>54347</v>
      </c>
      <c r="R141" s="143"/>
      <c r="S141" s="144">
        <v>52778</v>
      </c>
      <c r="T141" s="143">
        <v>47186</v>
      </c>
      <c r="U141" s="143">
        <f>S141+T141</f>
        <v>99964</v>
      </c>
      <c r="V141" s="161">
        <f t="shared" si="61"/>
        <v>58312.333333333336</v>
      </c>
      <c r="W141" s="161">
        <f t="shared" si="57"/>
        <v>58312.333333333336</v>
      </c>
      <c r="X141" s="143"/>
    </row>
    <row r="142" spans="1:109" ht="12.75" hidden="1" customHeight="1">
      <c r="A142" s="71"/>
      <c r="B142" s="74" t="s">
        <v>201</v>
      </c>
      <c r="C142" s="71" t="s">
        <v>204</v>
      </c>
      <c r="D142" s="71"/>
      <c r="E142" s="75"/>
      <c r="F142" s="75">
        <v>68577</v>
      </c>
      <c r="G142" s="75"/>
      <c r="H142" s="75">
        <v>68577</v>
      </c>
      <c r="I142" s="75">
        <v>72692</v>
      </c>
      <c r="J142" s="75">
        <v>76326</v>
      </c>
      <c r="K142" s="75">
        <v>79379</v>
      </c>
      <c r="L142" s="75">
        <v>81761</v>
      </c>
      <c r="M142" s="75">
        <v>75747</v>
      </c>
      <c r="N142" s="102"/>
      <c r="O142" s="102"/>
      <c r="Q142" s="124">
        <v>51182</v>
      </c>
      <c r="S142" s="127">
        <v>46586</v>
      </c>
      <c r="T142" s="124">
        <v>43590</v>
      </c>
      <c r="U142" s="124">
        <f>S142+T142</f>
        <v>90176</v>
      </c>
      <c r="V142" s="161">
        <f t="shared" si="61"/>
        <v>52602.666666666672</v>
      </c>
      <c r="W142" s="160"/>
    </row>
    <row r="143" spans="1:109" ht="12.75" hidden="1" customHeight="1">
      <c r="A143" s="71"/>
      <c r="B143" s="74" t="s">
        <v>202</v>
      </c>
      <c r="C143" s="71" t="s">
        <v>204</v>
      </c>
      <c r="D143" s="71"/>
      <c r="E143" s="75"/>
      <c r="F143" s="75">
        <v>91436</v>
      </c>
      <c r="G143" s="75"/>
      <c r="H143" s="75">
        <v>91436</v>
      </c>
      <c r="I143" s="75">
        <v>96922</v>
      </c>
      <c r="J143" s="75">
        <v>101768</v>
      </c>
      <c r="K143" s="75">
        <v>105839</v>
      </c>
      <c r="L143" s="75">
        <v>109014</v>
      </c>
      <c r="M143" s="75">
        <v>100996</v>
      </c>
      <c r="N143" s="102"/>
      <c r="O143" s="102"/>
      <c r="Q143" s="124">
        <v>76506</v>
      </c>
      <c r="S143" s="124">
        <v>79193</v>
      </c>
      <c r="T143" s="124">
        <v>53181</v>
      </c>
      <c r="U143" s="124">
        <f>S143+T143</f>
        <v>132374</v>
      </c>
      <c r="V143" s="161">
        <f t="shared" si="61"/>
        <v>77218.166666666657</v>
      </c>
      <c r="W143" s="160"/>
    </row>
    <row r="144" spans="1:109" ht="26.25" hidden="1" customHeight="1">
      <c r="A144" s="71"/>
      <c r="B144" s="73" t="s">
        <v>203</v>
      </c>
      <c r="C144" s="71" t="s">
        <v>204</v>
      </c>
      <c r="D144" s="71"/>
      <c r="E144" s="67"/>
      <c r="F144" s="67"/>
      <c r="G144" s="67"/>
      <c r="H144" s="67"/>
      <c r="I144" s="67"/>
      <c r="J144" s="67"/>
      <c r="K144" s="67"/>
      <c r="L144" s="67"/>
      <c r="M144" s="67"/>
      <c r="V144" s="161">
        <f t="shared" si="61"/>
        <v>0</v>
      </c>
      <c r="W144" s="160"/>
    </row>
    <row r="145" spans="1:23" ht="70.5" hidden="1" customHeight="1">
      <c r="A145" s="131"/>
      <c r="B145" s="132" t="s">
        <v>207</v>
      </c>
      <c r="C145" s="133" t="s">
        <v>5</v>
      </c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V145" s="161">
        <f t="shared" si="61"/>
        <v>0</v>
      </c>
      <c r="W145" s="160"/>
    </row>
    <row r="146" spans="1:23" hidden="1"/>
  </sheetData>
  <mergeCells count="38">
    <mergeCell ref="U3:U5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A3:A5"/>
    <mergeCell ref="B3:B5"/>
    <mergeCell ref="C3:C5"/>
    <mergeCell ref="D3:D5"/>
    <mergeCell ref="E4:E5"/>
    <mergeCell ref="A125:A126"/>
    <mergeCell ref="B125:B126"/>
    <mergeCell ref="A120:A121"/>
    <mergeCell ref="B120:B121"/>
    <mergeCell ref="F20:F21"/>
    <mergeCell ref="F100:F101"/>
    <mergeCell ref="F65:F66"/>
    <mergeCell ref="O3:O5"/>
    <mergeCell ref="N3:N5"/>
    <mergeCell ref="M20:M21"/>
    <mergeCell ref="H65:H66"/>
    <mergeCell ref="I65:I66"/>
    <mergeCell ref="J65:J66"/>
    <mergeCell ref="K65:K66"/>
    <mergeCell ref="L65:L66"/>
    <mergeCell ref="M65:M66"/>
    <mergeCell ref="H20:H21"/>
    <mergeCell ref="I20:I21"/>
    <mergeCell ref="J20:J21"/>
    <mergeCell ref="K20:K21"/>
    <mergeCell ref="L20:L21"/>
    <mergeCell ref="F3:M3"/>
    <mergeCell ref="H4:M4"/>
  </mergeCells>
  <pageMargins left="0.22" right="0.18" top="0.33" bottom="0.36" header="0.31496062992125984" footer="0.25"/>
  <pageSetup paperSize="9" scale="56" orientation="landscape" horizontalDpi="180" verticalDpi="180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3"/>
  <sheetViews>
    <sheetView tabSelected="1" view="pageBreakPreview" zoomScaleSheetLayoutView="100" workbookViewId="0">
      <pane xSplit="2" ySplit="5" topLeftCell="C19" activePane="bottomRight" state="frozen"/>
      <selection pane="topRight" activeCell="C1" sqref="C1"/>
      <selection pane="bottomLeft" activeCell="A5" sqref="A5"/>
      <selection pane="bottomRight" activeCell="C161" sqref="C161"/>
    </sheetView>
  </sheetViews>
  <sheetFormatPr defaultColWidth="9.140625" defaultRowHeight="12.75"/>
  <cols>
    <col min="1" max="1" width="4.28515625" style="171" customWidth="1"/>
    <col min="2" max="2" width="24.85546875" style="171" customWidth="1"/>
    <col min="3" max="3" width="10.28515625" style="171" customWidth="1"/>
    <col min="4" max="4" width="13.5703125" style="171" hidden="1" customWidth="1"/>
    <col min="5" max="5" width="13.7109375" style="171" hidden="1" customWidth="1"/>
    <col min="6" max="6" width="13.85546875" style="171" customWidth="1"/>
    <col min="7" max="7" width="0.42578125" style="171" hidden="1" customWidth="1"/>
    <col min="8" max="8" width="15.28515625" style="171" customWidth="1"/>
    <col min="9" max="13" width="14.85546875" style="171" hidden="1" customWidth="1"/>
    <col min="14" max="14" width="15" style="171" customWidth="1"/>
    <col min="15" max="15" width="13.28515625" style="171" customWidth="1"/>
    <col min="16" max="16" width="13.28515625" style="172" bestFit="1" customWidth="1"/>
    <col min="17" max="18" width="13.85546875" style="172" customWidth="1"/>
    <col min="19" max="20" width="12.85546875" style="172" customWidth="1"/>
    <col min="21" max="21" width="14" style="172" customWidth="1"/>
    <col min="22" max="22" width="10.7109375" style="172" customWidth="1"/>
    <col min="23" max="23" width="11.85546875" style="172" customWidth="1"/>
    <col min="24" max="24" width="12.28515625" style="252" customWidth="1"/>
    <col min="25" max="25" width="13" style="171" customWidth="1"/>
    <col min="26" max="16384" width="9.140625" style="171"/>
  </cols>
  <sheetData>
    <row r="1" spans="1:25" s="165" customFormat="1" ht="43.5" customHeight="1">
      <c r="A1" s="164"/>
      <c r="B1" s="164"/>
      <c r="C1" s="164"/>
      <c r="D1" s="164"/>
      <c r="E1" s="164"/>
      <c r="F1" s="239"/>
      <c r="O1" s="311" t="s">
        <v>252</v>
      </c>
      <c r="P1" s="311"/>
      <c r="Q1" s="311"/>
      <c r="R1" s="311"/>
      <c r="S1" s="240"/>
      <c r="T1" s="240"/>
      <c r="U1" s="240"/>
      <c r="V1" s="166"/>
      <c r="W1" s="166"/>
      <c r="X1" s="251"/>
    </row>
    <row r="2" spans="1:25" ht="19.5">
      <c r="A2" s="167"/>
      <c r="B2" s="168"/>
      <c r="C2" s="168"/>
      <c r="D2" s="168"/>
      <c r="E2" s="169">
        <v>2</v>
      </c>
      <c r="F2" s="169"/>
      <c r="G2" s="170"/>
      <c r="H2" s="170"/>
      <c r="I2" s="170"/>
      <c r="J2" s="170"/>
      <c r="K2" s="170"/>
      <c r="L2" s="170"/>
      <c r="M2" s="170"/>
      <c r="N2" s="196"/>
      <c r="O2" s="196" t="s">
        <v>255</v>
      </c>
      <c r="P2" s="246"/>
    </row>
    <row r="3" spans="1:25" ht="32.25" customHeight="1">
      <c r="A3" s="286" t="s">
        <v>0</v>
      </c>
      <c r="B3" s="286" t="s">
        <v>1</v>
      </c>
      <c r="C3" s="287" t="s">
        <v>2</v>
      </c>
      <c r="D3" s="286" t="s">
        <v>145</v>
      </c>
      <c r="E3" s="173"/>
      <c r="F3" s="288" t="s">
        <v>221</v>
      </c>
      <c r="G3" s="288"/>
      <c r="H3" s="288"/>
      <c r="I3" s="288"/>
      <c r="J3" s="288"/>
      <c r="K3" s="288"/>
      <c r="L3" s="288"/>
      <c r="M3" s="289"/>
      <c r="N3" s="303" t="s">
        <v>219</v>
      </c>
      <c r="O3" s="303" t="s">
        <v>220</v>
      </c>
      <c r="P3" s="290" t="s">
        <v>222</v>
      </c>
      <c r="Q3" s="290" t="s">
        <v>223</v>
      </c>
      <c r="R3" s="290" t="s">
        <v>224</v>
      </c>
      <c r="S3" s="290" t="s">
        <v>225</v>
      </c>
      <c r="T3" s="290" t="s">
        <v>226</v>
      </c>
      <c r="U3" s="308" t="s">
        <v>254</v>
      </c>
      <c r="V3" s="290" t="s">
        <v>251</v>
      </c>
      <c r="W3" s="290" t="s">
        <v>248</v>
      </c>
      <c r="X3" s="293" t="s">
        <v>227</v>
      </c>
      <c r="Y3" s="296" t="s">
        <v>249</v>
      </c>
    </row>
    <row r="4" spans="1:25" ht="25.5" customHeight="1">
      <c r="A4" s="286"/>
      <c r="B4" s="286"/>
      <c r="C4" s="287"/>
      <c r="D4" s="286"/>
      <c r="E4" s="299" t="s">
        <v>117</v>
      </c>
      <c r="F4" s="174" t="s">
        <v>218</v>
      </c>
      <c r="G4" s="174"/>
      <c r="H4" s="300" t="s">
        <v>214</v>
      </c>
      <c r="I4" s="301"/>
      <c r="J4" s="301"/>
      <c r="K4" s="301"/>
      <c r="L4" s="301"/>
      <c r="M4" s="302"/>
      <c r="N4" s="304"/>
      <c r="O4" s="304"/>
      <c r="P4" s="291"/>
      <c r="Q4" s="291"/>
      <c r="R4" s="291"/>
      <c r="S4" s="291"/>
      <c r="T4" s="291"/>
      <c r="U4" s="309"/>
      <c r="V4" s="291"/>
      <c r="W4" s="291"/>
      <c r="X4" s="294"/>
      <c r="Y4" s="297"/>
    </row>
    <row r="5" spans="1:25" ht="22.5" customHeight="1">
      <c r="A5" s="286"/>
      <c r="B5" s="286"/>
      <c r="C5" s="287"/>
      <c r="D5" s="286"/>
      <c r="E5" s="299"/>
      <c r="F5" s="175" t="s">
        <v>209</v>
      </c>
      <c r="G5" s="175"/>
      <c r="H5" s="175" t="s">
        <v>209</v>
      </c>
      <c r="I5" s="175" t="s">
        <v>210</v>
      </c>
      <c r="J5" s="175" t="s">
        <v>211</v>
      </c>
      <c r="K5" s="175" t="s">
        <v>212</v>
      </c>
      <c r="L5" s="175" t="s">
        <v>213</v>
      </c>
      <c r="M5" s="175" t="s">
        <v>208</v>
      </c>
      <c r="N5" s="305"/>
      <c r="O5" s="305"/>
      <c r="P5" s="292"/>
      <c r="Q5" s="292"/>
      <c r="R5" s="292"/>
      <c r="S5" s="292"/>
      <c r="T5" s="292"/>
      <c r="U5" s="310"/>
      <c r="V5" s="292"/>
      <c r="W5" s="292"/>
      <c r="X5" s="295"/>
      <c r="Y5" s="298"/>
    </row>
    <row r="6" spans="1:25" s="177" customFormat="1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  <c r="L6" s="176">
        <v>12</v>
      </c>
      <c r="M6" s="176">
        <v>13</v>
      </c>
      <c r="N6" s="176">
        <v>14</v>
      </c>
      <c r="O6" s="176">
        <v>15</v>
      </c>
      <c r="P6" s="176">
        <v>16</v>
      </c>
      <c r="Q6" s="176">
        <v>17</v>
      </c>
      <c r="R6" s="176">
        <v>18</v>
      </c>
      <c r="S6" s="176">
        <v>19</v>
      </c>
      <c r="T6" s="176">
        <v>20</v>
      </c>
      <c r="U6" s="176">
        <v>21</v>
      </c>
      <c r="V6" s="176">
        <v>22</v>
      </c>
      <c r="W6" s="176">
        <v>23</v>
      </c>
      <c r="X6" s="253">
        <v>24</v>
      </c>
      <c r="Y6" s="176">
        <v>25</v>
      </c>
    </row>
    <row r="7" spans="1:25" s="196" customFormat="1" ht="51" customHeight="1">
      <c r="A7" s="178" t="s">
        <v>3</v>
      </c>
      <c r="B7" s="179" t="s">
        <v>4</v>
      </c>
      <c r="C7" s="178" t="s">
        <v>5</v>
      </c>
      <c r="D7" s="180"/>
      <c r="E7" s="180">
        <f>E8+E17+E26+E27+E32+E39</f>
        <v>0</v>
      </c>
      <c r="F7" s="182">
        <f>F8+F17+F26+F27+F32+F39</f>
        <v>281837.34999999998</v>
      </c>
      <c r="G7" s="182"/>
      <c r="H7" s="182">
        <f t="shared" ref="H7:N7" si="0">H8+H17+H26+H27+H32+H39</f>
        <v>439827.91000000009</v>
      </c>
      <c r="I7" s="182">
        <f t="shared" si="0"/>
        <v>457435.72000000009</v>
      </c>
      <c r="J7" s="182">
        <f t="shared" si="0"/>
        <v>451693.32</v>
      </c>
      <c r="K7" s="182">
        <f t="shared" si="0"/>
        <v>453111.95</v>
      </c>
      <c r="L7" s="182">
        <f t="shared" si="0"/>
        <v>451669.79000000004</v>
      </c>
      <c r="M7" s="182">
        <f t="shared" si="0"/>
        <v>450747.75</v>
      </c>
      <c r="N7" s="182">
        <f t="shared" si="0"/>
        <v>721665.26</v>
      </c>
      <c r="O7" s="182">
        <f>N7/12*5</f>
        <v>300693.85833333334</v>
      </c>
      <c r="P7" s="181">
        <f t="shared" ref="P7:U7" si="1">P8+P17+P26+P27+P32+P39</f>
        <v>222269.2</v>
      </c>
      <c r="Q7" s="182">
        <f t="shared" si="1"/>
        <v>19524.820000000003</v>
      </c>
      <c r="R7" s="182">
        <f t="shared" si="1"/>
        <v>63019.125</v>
      </c>
      <c r="S7" s="182">
        <f t="shared" si="1"/>
        <v>99435.150000000009</v>
      </c>
      <c r="T7" s="182">
        <f t="shared" si="1"/>
        <v>17751.079999999998</v>
      </c>
      <c r="U7" s="182">
        <f t="shared" si="1"/>
        <v>421999.37499999994</v>
      </c>
      <c r="V7" s="139">
        <f>U7/12*7</f>
        <v>246166.30208333331</v>
      </c>
      <c r="W7" s="139">
        <f>O7+V7</f>
        <v>546860.16041666665</v>
      </c>
      <c r="X7" s="118">
        <f>X8+X17+X26+X27+X32+X39</f>
        <v>128695</v>
      </c>
      <c r="Y7" s="195">
        <f>W7-X7</f>
        <v>418165.16041666665</v>
      </c>
    </row>
    <row r="8" spans="1:25" s="196" customFormat="1" ht="25.5" customHeight="1">
      <c r="A8" s="197">
        <v>1</v>
      </c>
      <c r="B8" s="179" t="s">
        <v>6</v>
      </c>
      <c r="C8" s="178" t="s">
        <v>5</v>
      </c>
      <c r="D8" s="180"/>
      <c r="E8" s="180">
        <f t="shared" ref="E8" si="2">E9+E10+E11+E12+E13+E14+E15+E16</f>
        <v>0</v>
      </c>
      <c r="F8" s="182">
        <f>F9+F10+F11+F12+F13+F14+F15+F16</f>
        <v>37463.450000000004</v>
      </c>
      <c r="G8" s="182"/>
      <c r="H8" s="182">
        <f t="shared" ref="H8:N8" si="3">H9+H10+H11+H12+H13+H14+H15+H16</f>
        <v>17013.510000000002</v>
      </c>
      <c r="I8" s="182">
        <f t="shared" si="3"/>
        <v>18034.330000000002</v>
      </c>
      <c r="J8" s="182">
        <f t="shared" si="3"/>
        <v>18936.03</v>
      </c>
      <c r="K8" s="182">
        <f t="shared" si="3"/>
        <v>19693.47</v>
      </c>
      <c r="L8" s="182">
        <f t="shared" si="3"/>
        <v>20284.28</v>
      </c>
      <c r="M8" s="182">
        <f t="shared" si="3"/>
        <v>18792.330000000002</v>
      </c>
      <c r="N8" s="182">
        <f t="shared" si="3"/>
        <v>54476.960000000006</v>
      </c>
      <c r="O8" s="182">
        <f t="shared" ref="O8:O75" si="4">N8/12*5</f>
        <v>22698.733333333334</v>
      </c>
      <c r="P8" s="181">
        <f>P9+P10+P11+P12+P13+P14+P15+P16</f>
        <v>20846.199999999997</v>
      </c>
      <c r="Q8" s="182">
        <f t="shared" ref="Q8:R8" si="5">Q9+Q10+Q11+Q12+Q13+Q14+Q15+Q16</f>
        <v>6244.19</v>
      </c>
      <c r="R8" s="182">
        <f t="shared" si="5"/>
        <v>3597.8150000000001</v>
      </c>
      <c r="S8" s="182">
        <f>S9+S10+S11+S12+S13+S14+S15+S16</f>
        <v>16954</v>
      </c>
      <c r="T8" s="182">
        <f t="shared" ref="T8" si="6">T9+T10+T11+T12+T13+T14+T15+T16</f>
        <v>1739.4499999999998</v>
      </c>
      <c r="U8" s="182">
        <f>U9+U10+U11+U12+U13+U14+U15+U16</f>
        <v>49381.654999999999</v>
      </c>
      <c r="V8" s="139">
        <f>U8/12*7</f>
        <v>28805.965416666666</v>
      </c>
      <c r="W8" s="139">
        <f>O8+V8</f>
        <v>51504.698749999996</v>
      </c>
      <c r="X8" s="118">
        <f>X9+X10+X11+X12+X13+X14+X15+X16</f>
        <v>7749</v>
      </c>
      <c r="Y8" s="195">
        <f t="shared" ref="Y8:Y71" si="7">W8-X8</f>
        <v>43755.698749999996</v>
      </c>
    </row>
    <row r="9" spans="1:25" ht="12.75" customHeight="1">
      <c r="A9" s="190" t="s">
        <v>7</v>
      </c>
      <c r="B9" s="185" t="s">
        <v>8</v>
      </c>
      <c r="C9" s="186" t="s">
        <v>5</v>
      </c>
      <c r="D9" s="180"/>
      <c r="E9" s="187"/>
      <c r="F9" s="189">
        <v>1140.9000000000001</v>
      </c>
      <c r="G9" s="189"/>
      <c r="H9" s="189">
        <v>1896.68</v>
      </c>
      <c r="I9" s="189">
        <v>2010.48</v>
      </c>
      <c r="J9" s="189">
        <v>2111</v>
      </c>
      <c r="K9" s="189">
        <v>2195.44</v>
      </c>
      <c r="L9" s="189">
        <v>2261.31</v>
      </c>
      <c r="M9" s="189">
        <v>2094.98</v>
      </c>
      <c r="N9" s="183">
        <f>F9+H9</f>
        <v>3037.58</v>
      </c>
      <c r="O9" s="182">
        <f t="shared" si="4"/>
        <v>1265.6583333333333</v>
      </c>
      <c r="P9" s="191">
        <v>560</v>
      </c>
      <c r="Q9" s="192"/>
      <c r="R9" s="192">
        <v>345.48</v>
      </c>
      <c r="S9" s="192">
        <v>1083</v>
      </c>
      <c r="T9" s="192">
        <v>422.3</v>
      </c>
      <c r="U9" s="192">
        <f>P9+Q9+R9+S9+T9</f>
        <v>2410.7800000000002</v>
      </c>
      <c r="V9" s="192">
        <f t="shared" ref="V9:V72" si="8">U9/12*7</f>
        <v>1406.2883333333334</v>
      </c>
      <c r="W9" s="139">
        <f t="shared" ref="W9:W71" si="9">O9+V9</f>
        <v>2671.9466666666667</v>
      </c>
      <c r="X9" s="129">
        <v>105</v>
      </c>
      <c r="Y9" s="183">
        <f t="shared" si="7"/>
        <v>2566.9466666666667</v>
      </c>
    </row>
    <row r="10" spans="1:25">
      <c r="A10" s="190" t="s">
        <v>9</v>
      </c>
      <c r="B10" s="185" t="s">
        <v>10</v>
      </c>
      <c r="C10" s="186" t="s">
        <v>5</v>
      </c>
      <c r="D10" s="180"/>
      <c r="E10" s="187"/>
      <c r="F10" s="189">
        <v>2541.6799999999998</v>
      </c>
      <c r="G10" s="189"/>
      <c r="H10" s="189">
        <v>10039.68</v>
      </c>
      <c r="I10" s="189">
        <v>10642.06</v>
      </c>
      <c r="J10" s="189">
        <v>11174.16</v>
      </c>
      <c r="K10" s="189">
        <v>11621.13</v>
      </c>
      <c r="L10" s="189">
        <v>11969.76</v>
      </c>
      <c r="M10" s="189">
        <v>11089.36</v>
      </c>
      <c r="N10" s="183">
        <f t="shared" ref="N10:N77" si="10">F10+H10</f>
        <v>12581.36</v>
      </c>
      <c r="O10" s="182">
        <f t="shared" si="4"/>
        <v>5242.2333333333336</v>
      </c>
      <c r="P10" s="191">
        <v>1600</v>
      </c>
      <c r="Q10" s="192">
        <v>71.73</v>
      </c>
      <c r="R10" s="192">
        <v>829.34500000000003</v>
      </c>
      <c r="S10" s="192">
        <v>8077</v>
      </c>
      <c r="T10" s="192">
        <v>998</v>
      </c>
      <c r="U10" s="192">
        <f t="shared" ref="U10:U16" si="11">P10+Q10+R10+S10+T10</f>
        <v>11576.075000000001</v>
      </c>
      <c r="V10" s="192">
        <f t="shared" si="8"/>
        <v>6752.7104166666677</v>
      </c>
      <c r="W10" s="139">
        <f t="shared" si="9"/>
        <v>11994.943750000002</v>
      </c>
      <c r="X10" s="129">
        <v>2155</v>
      </c>
      <c r="Y10" s="183">
        <f t="shared" si="7"/>
        <v>9839.9437500000022</v>
      </c>
    </row>
    <row r="11" spans="1:25" ht="12.75" customHeight="1">
      <c r="A11" s="190" t="s">
        <v>11</v>
      </c>
      <c r="B11" s="185" t="s">
        <v>12</v>
      </c>
      <c r="C11" s="186" t="s">
        <v>5</v>
      </c>
      <c r="D11" s="180"/>
      <c r="E11" s="187"/>
      <c r="F11" s="189">
        <v>388.08</v>
      </c>
      <c r="G11" s="189"/>
      <c r="H11" s="189">
        <v>1878.87</v>
      </c>
      <c r="I11" s="189">
        <v>1991.61</v>
      </c>
      <c r="J11" s="189">
        <v>2091.19</v>
      </c>
      <c r="K11" s="189">
        <v>2174.83</v>
      </c>
      <c r="L11" s="189">
        <v>2240.08</v>
      </c>
      <c r="M11" s="189">
        <v>2075.3200000000002</v>
      </c>
      <c r="N11" s="183">
        <f t="shared" si="10"/>
        <v>2266.9499999999998</v>
      </c>
      <c r="O11" s="182">
        <f t="shared" si="4"/>
        <v>944.5625</v>
      </c>
      <c r="P11" s="191"/>
      <c r="Q11" s="192">
        <v>308</v>
      </c>
      <c r="R11" s="192"/>
      <c r="S11" s="192">
        <v>1308</v>
      </c>
      <c r="T11" s="192">
        <v>194.78</v>
      </c>
      <c r="U11" s="192">
        <f t="shared" si="11"/>
        <v>1810.78</v>
      </c>
      <c r="V11" s="192">
        <f t="shared" si="8"/>
        <v>1056.2883333333334</v>
      </c>
      <c r="W11" s="139">
        <f t="shared" si="9"/>
        <v>2000.8508333333334</v>
      </c>
      <c r="X11" s="129">
        <v>1742</v>
      </c>
      <c r="Y11" s="183">
        <f t="shared" si="7"/>
        <v>258.85083333333341</v>
      </c>
    </row>
    <row r="12" spans="1:25">
      <c r="A12" s="190" t="s">
        <v>13</v>
      </c>
      <c r="B12" s="185" t="s">
        <v>14</v>
      </c>
      <c r="C12" s="186" t="s">
        <v>5</v>
      </c>
      <c r="D12" s="180"/>
      <c r="E12" s="187"/>
      <c r="F12" s="189">
        <v>31716.2</v>
      </c>
      <c r="G12" s="189"/>
      <c r="H12" s="189">
        <v>1198.28</v>
      </c>
      <c r="I12" s="189">
        <v>1270.18</v>
      </c>
      <c r="J12" s="189">
        <v>1333.68</v>
      </c>
      <c r="K12" s="189">
        <v>1387.03</v>
      </c>
      <c r="L12" s="189">
        <v>1428.64</v>
      </c>
      <c r="M12" s="189">
        <v>1323.56</v>
      </c>
      <c r="N12" s="183">
        <f t="shared" si="10"/>
        <v>32914.480000000003</v>
      </c>
      <c r="O12" s="182">
        <f t="shared" si="4"/>
        <v>13714.366666666667</v>
      </c>
      <c r="P12" s="191">
        <v>18264.599999999999</v>
      </c>
      <c r="Q12" s="192">
        <v>5564</v>
      </c>
      <c r="R12" s="192">
        <v>1342.99</v>
      </c>
      <c r="S12" s="192">
        <v>2887</v>
      </c>
      <c r="T12" s="192">
        <v>124.37</v>
      </c>
      <c r="U12" s="192">
        <f t="shared" si="11"/>
        <v>28182.959999999999</v>
      </c>
      <c r="V12" s="192">
        <f>U12/12*7</f>
        <v>16440.059999999998</v>
      </c>
      <c r="W12" s="139">
        <f t="shared" si="9"/>
        <v>30154.426666666666</v>
      </c>
      <c r="X12" s="129">
        <v>2478</v>
      </c>
      <c r="Y12" s="183">
        <f t="shared" si="7"/>
        <v>27676.426666666666</v>
      </c>
    </row>
    <row r="13" spans="1:25" ht="12.75" customHeight="1">
      <c r="A13" s="190" t="s">
        <v>15</v>
      </c>
      <c r="B13" s="185" t="s">
        <v>16</v>
      </c>
      <c r="C13" s="186" t="s">
        <v>5</v>
      </c>
      <c r="D13" s="180"/>
      <c r="E13" s="187"/>
      <c r="F13" s="189"/>
      <c r="G13" s="189"/>
      <c r="H13" s="189"/>
      <c r="I13" s="189"/>
      <c r="J13" s="189"/>
      <c r="K13" s="189"/>
      <c r="L13" s="189"/>
      <c r="M13" s="189">
        <f t="shared" ref="M13:M14" si="12">H13+I13+J13+K13+L13</f>
        <v>0</v>
      </c>
      <c r="N13" s="183">
        <f t="shared" si="10"/>
        <v>0</v>
      </c>
      <c r="O13" s="182">
        <f t="shared" si="4"/>
        <v>0</v>
      </c>
      <c r="P13" s="191"/>
      <c r="Q13" s="192"/>
      <c r="R13" s="192"/>
      <c r="S13" s="192"/>
      <c r="T13" s="192"/>
      <c r="U13" s="192">
        <f t="shared" si="11"/>
        <v>0</v>
      </c>
      <c r="V13" s="192">
        <f t="shared" si="8"/>
        <v>0</v>
      </c>
      <c r="W13" s="139">
        <f t="shared" si="9"/>
        <v>0</v>
      </c>
      <c r="X13" s="129">
        <v>0</v>
      </c>
      <c r="Y13" s="183">
        <f t="shared" si="7"/>
        <v>0</v>
      </c>
    </row>
    <row r="14" spans="1:25" ht="14.25" customHeight="1">
      <c r="A14" s="190" t="s">
        <v>17</v>
      </c>
      <c r="B14" s="185" t="s">
        <v>18</v>
      </c>
      <c r="C14" s="186" t="s">
        <v>5</v>
      </c>
      <c r="D14" s="180"/>
      <c r="E14" s="187"/>
      <c r="F14" s="189">
        <v>791.91</v>
      </c>
      <c r="G14" s="189"/>
      <c r="H14" s="189"/>
      <c r="I14" s="189"/>
      <c r="J14" s="189"/>
      <c r="K14" s="189"/>
      <c r="L14" s="189"/>
      <c r="M14" s="189">
        <f t="shared" si="12"/>
        <v>0</v>
      </c>
      <c r="N14" s="183">
        <f t="shared" si="10"/>
        <v>791.91</v>
      </c>
      <c r="O14" s="182">
        <f t="shared" si="4"/>
        <v>329.96249999999998</v>
      </c>
      <c r="P14" s="191">
        <v>201.6</v>
      </c>
      <c r="Q14" s="192">
        <v>181.9</v>
      </c>
      <c r="R14" s="192">
        <v>1080</v>
      </c>
      <c r="S14" s="192"/>
      <c r="T14" s="192"/>
      <c r="U14" s="192">
        <f t="shared" si="11"/>
        <v>1463.5</v>
      </c>
      <c r="V14" s="192">
        <f t="shared" si="8"/>
        <v>853.70833333333326</v>
      </c>
      <c r="W14" s="139">
        <f t="shared" si="9"/>
        <v>1183.6708333333331</v>
      </c>
      <c r="X14" s="129">
        <v>341</v>
      </c>
      <c r="Y14" s="183">
        <f t="shared" si="7"/>
        <v>842.67083333333312</v>
      </c>
    </row>
    <row r="15" spans="1:25" ht="12.75" customHeight="1">
      <c r="A15" s="190" t="s">
        <v>19</v>
      </c>
      <c r="B15" s="185" t="s">
        <v>20</v>
      </c>
      <c r="C15" s="186" t="s">
        <v>5</v>
      </c>
      <c r="D15" s="180"/>
      <c r="E15" s="187"/>
      <c r="F15" s="189">
        <v>735.29</v>
      </c>
      <c r="G15" s="189"/>
      <c r="H15" s="189">
        <v>2000</v>
      </c>
      <c r="I15" s="189">
        <v>2120</v>
      </c>
      <c r="J15" s="189">
        <v>2226</v>
      </c>
      <c r="K15" s="189">
        <v>2315.04</v>
      </c>
      <c r="L15" s="189">
        <v>2384.4899999999998</v>
      </c>
      <c r="M15" s="189">
        <v>2209.11</v>
      </c>
      <c r="N15" s="183">
        <f t="shared" si="10"/>
        <v>2735.29</v>
      </c>
      <c r="O15" s="182">
        <f t="shared" si="4"/>
        <v>1139.7041666666667</v>
      </c>
      <c r="P15" s="191">
        <v>220</v>
      </c>
      <c r="Q15" s="192">
        <v>118.56</v>
      </c>
      <c r="R15" s="192"/>
      <c r="S15" s="192">
        <v>3599</v>
      </c>
      <c r="T15" s="192"/>
      <c r="U15" s="192">
        <f t="shared" si="11"/>
        <v>3937.56</v>
      </c>
      <c r="V15" s="192">
        <f t="shared" si="8"/>
        <v>2296.91</v>
      </c>
      <c r="W15" s="139">
        <f t="shared" si="9"/>
        <v>3436.6141666666663</v>
      </c>
      <c r="X15" s="129">
        <v>928</v>
      </c>
      <c r="Y15" s="183">
        <f t="shared" si="7"/>
        <v>2508.6141666666663</v>
      </c>
    </row>
    <row r="16" spans="1:25">
      <c r="A16" s="190" t="s">
        <v>21</v>
      </c>
      <c r="B16" s="185" t="s">
        <v>108</v>
      </c>
      <c r="C16" s="186" t="s">
        <v>5</v>
      </c>
      <c r="D16" s="180"/>
      <c r="E16" s="187"/>
      <c r="F16" s="189">
        <v>149.38999999999999</v>
      </c>
      <c r="G16" s="189"/>
      <c r="H16" s="189"/>
      <c r="I16" s="189"/>
      <c r="J16" s="189"/>
      <c r="K16" s="189"/>
      <c r="L16" s="189"/>
      <c r="M16" s="189"/>
      <c r="N16" s="183">
        <f t="shared" si="10"/>
        <v>149.38999999999999</v>
      </c>
      <c r="O16" s="182">
        <f t="shared" si="4"/>
        <v>62.245833333333323</v>
      </c>
      <c r="P16" s="191"/>
      <c r="Q16" s="192"/>
      <c r="R16" s="192"/>
      <c r="S16" s="192"/>
      <c r="T16" s="192"/>
      <c r="U16" s="192">
        <f t="shared" si="11"/>
        <v>0</v>
      </c>
      <c r="V16" s="192">
        <f t="shared" si="8"/>
        <v>0</v>
      </c>
      <c r="W16" s="139">
        <f t="shared" si="9"/>
        <v>62.245833333333323</v>
      </c>
      <c r="X16" s="129"/>
      <c r="Y16" s="183">
        <f t="shared" si="7"/>
        <v>62.245833333333323</v>
      </c>
    </row>
    <row r="17" spans="1:25" s="196" customFormat="1" ht="38.25" customHeight="1">
      <c r="A17" s="194">
        <v>2</v>
      </c>
      <c r="B17" s="179" t="s">
        <v>22</v>
      </c>
      <c r="C17" s="178" t="s">
        <v>5</v>
      </c>
      <c r="D17" s="180"/>
      <c r="E17" s="180">
        <f t="shared" ref="E17" si="13">E18+E19+E20+E21+E22+E23+E24</f>
        <v>0</v>
      </c>
      <c r="F17" s="182">
        <f>F18+F19+F20+F21+F22+F23+F24</f>
        <v>67829.509999999995</v>
      </c>
      <c r="G17" s="182"/>
      <c r="H17" s="182">
        <f t="shared" ref="H17:M17" si="14">H18+H19+H20+H21+H22+H23+H24</f>
        <v>83204.209999999992</v>
      </c>
      <c r="I17" s="182">
        <f t="shared" si="14"/>
        <v>88196.450000000012</v>
      </c>
      <c r="J17" s="182">
        <f t="shared" si="14"/>
        <v>92606.28</v>
      </c>
      <c r="K17" s="182">
        <f t="shared" si="14"/>
        <v>96310.52</v>
      </c>
      <c r="L17" s="182">
        <f t="shared" si="14"/>
        <v>99199.84</v>
      </c>
      <c r="M17" s="182">
        <f t="shared" si="14"/>
        <v>91903.459999999992</v>
      </c>
      <c r="N17" s="195">
        <f t="shared" si="10"/>
        <v>151033.71999999997</v>
      </c>
      <c r="O17" s="182">
        <f t="shared" si="4"/>
        <v>62930.71666666666</v>
      </c>
      <c r="P17" s="181">
        <f>P18+P19+P20+P21+P22+P23+P24</f>
        <v>24633</v>
      </c>
      <c r="Q17" s="182">
        <f t="shared" ref="Q17:R17" si="15">Q18+Q19+Q20+Q21+Q22+Q23+Q24</f>
        <v>9449.7800000000007</v>
      </c>
      <c r="R17" s="182">
        <f t="shared" si="15"/>
        <v>22003.309999999998</v>
      </c>
      <c r="S17" s="182">
        <f>S18+S19+S20+S21+S22+S23+S24+S25</f>
        <v>40097.85</v>
      </c>
      <c r="T17" s="182">
        <f>T18+T19+T20+T21+T22+T23+T24+T25</f>
        <v>5938.97</v>
      </c>
      <c r="U17" s="182">
        <f>U18+U19+U20+U21+U22+U23+U24+U25</f>
        <v>102122.91000000002</v>
      </c>
      <c r="V17" s="139">
        <f>U17/12*7</f>
        <v>59571.697500000017</v>
      </c>
      <c r="W17" s="139">
        <f t="shared" si="9"/>
        <v>122502.41416666668</v>
      </c>
      <c r="X17" s="118">
        <f>X18+X19+X20+X21+X22+X23+X24+X25</f>
        <v>81318</v>
      </c>
      <c r="Y17" s="195">
        <f t="shared" si="7"/>
        <v>41184.414166666684</v>
      </c>
    </row>
    <row r="18" spans="1:25">
      <c r="A18" s="190" t="s">
        <v>23</v>
      </c>
      <c r="B18" s="185" t="s">
        <v>24</v>
      </c>
      <c r="C18" s="186" t="s">
        <v>5</v>
      </c>
      <c r="D18" s="180"/>
      <c r="E18" s="187"/>
      <c r="F18" s="189">
        <v>61719.3</v>
      </c>
      <c r="G18" s="189"/>
      <c r="H18" s="189">
        <v>75709.009999999995</v>
      </c>
      <c r="I18" s="189">
        <v>80251.55</v>
      </c>
      <c r="J18" s="189">
        <v>84264.13</v>
      </c>
      <c r="K18" s="189">
        <v>87634.69</v>
      </c>
      <c r="L18" s="189">
        <v>90263.73</v>
      </c>
      <c r="M18" s="189">
        <v>83624.62</v>
      </c>
      <c r="N18" s="183">
        <f t="shared" si="10"/>
        <v>137428.31</v>
      </c>
      <c r="O18" s="182">
        <f t="shared" si="4"/>
        <v>57261.795833333337</v>
      </c>
      <c r="P18" s="191">
        <v>21236</v>
      </c>
      <c r="Q18" s="192">
        <v>8598.5300000000007</v>
      </c>
      <c r="R18" s="192">
        <v>19659.055</v>
      </c>
      <c r="S18" s="192">
        <v>35778.33</v>
      </c>
      <c r="T18" s="192">
        <v>5230.76</v>
      </c>
      <c r="U18" s="192">
        <f>P18+Q18+R18+S18+T18</f>
        <v>90502.675000000003</v>
      </c>
      <c r="V18" s="192">
        <f t="shared" si="8"/>
        <v>52793.227083333331</v>
      </c>
      <c r="W18" s="139">
        <f t="shared" si="9"/>
        <v>110055.02291666667</v>
      </c>
      <c r="X18" s="129">
        <v>74005</v>
      </c>
      <c r="Y18" s="183">
        <f t="shared" si="7"/>
        <v>36050.022916666669</v>
      </c>
    </row>
    <row r="19" spans="1:25" ht="12.75" customHeight="1">
      <c r="A19" s="190" t="s">
        <v>25</v>
      </c>
      <c r="B19" s="185" t="s">
        <v>26</v>
      </c>
      <c r="C19" s="186" t="s">
        <v>5</v>
      </c>
      <c r="D19" s="180"/>
      <c r="E19" s="187"/>
      <c r="F19" s="189">
        <v>3332.84</v>
      </c>
      <c r="G19" s="189"/>
      <c r="H19" s="189">
        <v>4088.29</v>
      </c>
      <c r="I19" s="189">
        <v>4333.58</v>
      </c>
      <c r="J19" s="189">
        <v>4550.26</v>
      </c>
      <c r="K19" s="189">
        <v>4732.2700000000004</v>
      </c>
      <c r="L19" s="189">
        <v>4874.24</v>
      </c>
      <c r="M19" s="189">
        <v>4515.7299999999996</v>
      </c>
      <c r="N19" s="183">
        <f t="shared" si="10"/>
        <v>7421.13</v>
      </c>
      <c r="O19" s="182">
        <f t="shared" si="4"/>
        <v>3092.1374999999998</v>
      </c>
      <c r="P19" s="191">
        <v>2336</v>
      </c>
      <c r="Q19" s="192">
        <v>464.32</v>
      </c>
      <c r="R19" s="192">
        <v>1061.585</v>
      </c>
      <c r="S19" s="192">
        <v>1932.03</v>
      </c>
      <c r="T19" s="192">
        <v>282.45999999999998</v>
      </c>
      <c r="U19" s="192">
        <f t="shared" ref="U19:U25" si="16">P19+Q19+R19+S19+T19</f>
        <v>6076.3950000000004</v>
      </c>
      <c r="V19" s="192">
        <f t="shared" si="8"/>
        <v>3544.5637500000003</v>
      </c>
      <c r="W19" s="139">
        <f t="shared" si="9"/>
        <v>6636.7012500000001</v>
      </c>
      <c r="X19" s="129">
        <v>4341</v>
      </c>
      <c r="Y19" s="183">
        <f t="shared" si="7"/>
        <v>2295.7012500000001</v>
      </c>
    </row>
    <row r="20" spans="1:25">
      <c r="A20" s="190" t="s">
        <v>27</v>
      </c>
      <c r="B20" s="185" t="s">
        <v>109</v>
      </c>
      <c r="C20" s="186" t="s">
        <v>5</v>
      </c>
      <c r="D20" s="180"/>
      <c r="E20" s="187"/>
      <c r="F20" s="306">
        <v>2777.37</v>
      </c>
      <c r="G20" s="199"/>
      <c r="H20" s="306">
        <v>3406.91</v>
      </c>
      <c r="I20" s="306">
        <v>3611.32</v>
      </c>
      <c r="J20" s="306">
        <v>3791.89</v>
      </c>
      <c r="K20" s="306">
        <v>3943.56</v>
      </c>
      <c r="L20" s="306">
        <v>4061.87</v>
      </c>
      <c r="M20" s="306">
        <v>3763.11</v>
      </c>
      <c r="N20" s="183">
        <f t="shared" si="10"/>
        <v>6184.28</v>
      </c>
      <c r="O20" s="182">
        <f t="shared" si="4"/>
        <v>2576.7833333333333</v>
      </c>
      <c r="P20" s="191">
        <v>1061</v>
      </c>
      <c r="Q20" s="192">
        <v>386.93</v>
      </c>
      <c r="R20" s="192">
        <v>884.66</v>
      </c>
      <c r="S20" s="192">
        <v>1610.02</v>
      </c>
      <c r="T20" s="192">
        <v>235.38</v>
      </c>
      <c r="U20" s="192">
        <f t="shared" si="16"/>
        <v>4177.99</v>
      </c>
      <c r="V20" s="192">
        <f t="shared" si="8"/>
        <v>2437.1608333333329</v>
      </c>
      <c r="W20" s="139">
        <f t="shared" si="9"/>
        <v>5013.9441666666662</v>
      </c>
      <c r="X20" s="129">
        <v>2972</v>
      </c>
      <c r="Y20" s="183">
        <f t="shared" si="7"/>
        <v>2041.9441666666662</v>
      </c>
    </row>
    <row r="21" spans="1:25" ht="12.75" customHeight="1">
      <c r="A21" s="190" t="s">
        <v>28</v>
      </c>
      <c r="B21" s="185" t="s">
        <v>110</v>
      </c>
      <c r="C21" s="186" t="s">
        <v>5</v>
      </c>
      <c r="D21" s="180"/>
      <c r="E21" s="187"/>
      <c r="F21" s="307"/>
      <c r="G21" s="200"/>
      <c r="H21" s="307"/>
      <c r="I21" s="307"/>
      <c r="J21" s="307"/>
      <c r="K21" s="307"/>
      <c r="L21" s="307"/>
      <c r="M21" s="307"/>
      <c r="N21" s="183">
        <f t="shared" si="10"/>
        <v>0</v>
      </c>
      <c r="O21" s="182">
        <f t="shared" si="4"/>
        <v>0</v>
      </c>
      <c r="P21" s="191"/>
      <c r="Q21" s="192"/>
      <c r="R21" s="192">
        <v>398.01</v>
      </c>
      <c r="S21" s="192">
        <v>685.47</v>
      </c>
      <c r="T21" s="192">
        <v>190.37</v>
      </c>
      <c r="U21" s="192">
        <f t="shared" si="16"/>
        <v>1273.8499999999999</v>
      </c>
      <c r="V21" s="192">
        <f t="shared" si="8"/>
        <v>743.07916666666654</v>
      </c>
      <c r="W21" s="139">
        <f t="shared" si="9"/>
        <v>743.07916666666654</v>
      </c>
      <c r="X21" s="129"/>
      <c r="Y21" s="183">
        <f t="shared" si="7"/>
        <v>743.07916666666654</v>
      </c>
    </row>
    <row r="22" spans="1:25" ht="40.5" customHeight="1">
      <c r="A22" s="190" t="s">
        <v>153</v>
      </c>
      <c r="B22" s="185" t="s">
        <v>154</v>
      </c>
      <c r="C22" s="186" t="s">
        <v>5</v>
      </c>
      <c r="D22" s="180"/>
      <c r="E22" s="187"/>
      <c r="F22" s="189"/>
      <c r="G22" s="189"/>
      <c r="H22" s="189"/>
      <c r="I22" s="189"/>
      <c r="J22" s="189"/>
      <c r="K22" s="189"/>
      <c r="L22" s="189"/>
      <c r="M22" s="189"/>
      <c r="N22" s="183">
        <f t="shared" si="10"/>
        <v>0</v>
      </c>
      <c r="O22" s="182">
        <f t="shared" si="4"/>
        <v>0</v>
      </c>
      <c r="P22" s="191"/>
      <c r="Q22" s="192"/>
      <c r="R22" s="192"/>
      <c r="S22" s="192"/>
      <c r="T22" s="192"/>
      <c r="U22" s="192">
        <f t="shared" si="16"/>
        <v>0</v>
      </c>
      <c r="V22" s="192">
        <f t="shared" si="8"/>
        <v>0</v>
      </c>
      <c r="W22" s="139">
        <f t="shared" si="9"/>
        <v>0</v>
      </c>
      <c r="X22" s="129"/>
      <c r="Y22" s="183">
        <f t="shared" si="7"/>
        <v>0</v>
      </c>
    </row>
    <row r="23" spans="1:25" ht="25.5" customHeight="1">
      <c r="A23" s="190" t="s">
        <v>155</v>
      </c>
      <c r="B23" s="185" t="s">
        <v>156</v>
      </c>
      <c r="C23" s="186" t="s">
        <v>5</v>
      </c>
      <c r="D23" s="180"/>
      <c r="E23" s="187"/>
      <c r="F23" s="189"/>
      <c r="G23" s="189"/>
      <c r="H23" s="189"/>
      <c r="I23" s="189"/>
      <c r="J23" s="189"/>
      <c r="K23" s="189"/>
      <c r="L23" s="189"/>
      <c r="M23" s="189"/>
      <c r="N23" s="183">
        <f t="shared" si="10"/>
        <v>0</v>
      </c>
      <c r="O23" s="182">
        <f t="shared" si="4"/>
        <v>0</v>
      </c>
      <c r="P23" s="191"/>
      <c r="Q23" s="192"/>
      <c r="R23" s="192"/>
      <c r="S23" s="192"/>
      <c r="T23" s="192"/>
      <c r="U23" s="192">
        <f t="shared" si="16"/>
        <v>0</v>
      </c>
      <c r="V23" s="192">
        <f t="shared" si="8"/>
        <v>0</v>
      </c>
      <c r="W23" s="139">
        <f t="shared" si="9"/>
        <v>0</v>
      </c>
      <c r="X23" s="129"/>
      <c r="Y23" s="183">
        <f t="shared" si="7"/>
        <v>0</v>
      </c>
    </row>
    <row r="24" spans="1:25" ht="24.75" customHeight="1">
      <c r="A24" s="190" t="s">
        <v>165</v>
      </c>
      <c r="B24" s="185" t="s">
        <v>166</v>
      </c>
      <c r="C24" s="186" t="s">
        <v>5</v>
      </c>
      <c r="D24" s="180"/>
      <c r="E24" s="187"/>
      <c r="F24" s="189"/>
      <c r="G24" s="189"/>
      <c r="H24" s="189"/>
      <c r="I24" s="189"/>
      <c r="J24" s="189"/>
      <c r="K24" s="189"/>
      <c r="L24" s="189"/>
      <c r="M24" s="189"/>
      <c r="N24" s="183">
        <f t="shared" si="10"/>
        <v>0</v>
      </c>
      <c r="O24" s="182">
        <f t="shared" si="4"/>
        <v>0</v>
      </c>
      <c r="P24" s="191"/>
      <c r="Q24" s="192"/>
      <c r="R24" s="192"/>
      <c r="S24" s="192"/>
      <c r="T24" s="192"/>
      <c r="U24" s="192">
        <f t="shared" si="16"/>
        <v>0</v>
      </c>
      <c r="V24" s="192">
        <f t="shared" si="8"/>
        <v>0</v>
      </c>
      <c r="W24" s="139">
        <f t="shared" si="9"/>
        <v>0</v>
      </c>
      <c r="X24" s="129"/>
      <c r="Y24" s="183">
        <f t="shared" si="7"/>
        <v>0</v>
      </c>
    </row>
    <row r="25" spans="1:25" ht="16.5" customHeight="1">
      <c r="A25" s="190" t="s">
        <v>240</v>
      </c>
      <c r="B25" s="185" t="s">
        <v>241</v>
      </c>
      <c r="C25" s="186"/>
      <c r="D25" s="180"/>
      <c r="E25" s="187"/>
      <c r="F25" s="189"/>
      <c r="G25" s="189"/>
      <c r="H25" s="189"/>
      <c r="I25" s="189"/>
      <c r="J25" s="189"/>
      <c r="K25" s="189"/>
      <c r="L25" s="189"/>
      <c r="M25" s="189"/>
      <c r="N25" s="183"/>
      <c r="O25" s="182"/>
      <c r="P25" s="191"/>
      <c r="Q25" s="192"/>
      <c r="R25" s="192"/>
      <c r="S25" s="192">
        <v>92</v>
      </c>
      <c r="T25" s="192"/>
      <c r="U25" s="192">
        <f t="shared" si="16"/>
        <v>92</v>
      </c>
      <c r="V25" s="192">
        <f t="shared" si="8"/>
        <v>53.666666666666671</v>
      </c>
      <c r="W25" s="139">
        <f t="shared" si="9"/>
        <v>53.666666666666671</v>
      </c>
      <c r="X25" s="129"/>
      <c r="Y25" s="183">
        <f t="shared" si="7"/>
        <v>53.666666666666671</v>
      </c>
    </row>
    <row r="26" spans="1:25" s="196" customFormat="1">
      <c r="A26" s="194">
        <v>3</v>
      </c>
      <c r="B26" s="179" t="s">
        <v>29</v>
      </c>
      <c r="C26" s="178" t="s">
        <v>5</v>
      </c>
      <c r="D26" s="180"/>
      <c r="E26" s="182"/>
      <c r="F26" s="182">
        <v>159964.04999999999</v>
      </c>
      <c r="G26" s="182"/>
      <c r="H26" s="182">
        <v>334474.59000000003</v>
      </c>
      <c r="I26" s="182">
        <v>345761.2</v>
      </c>
      <c r="J26" s="182">
        <v>334435.09000000003</v>
      </c>
      <c r="K26" s="182">
        <v>331163.40000000002</v>
      </c>
      <c r="L26" s="182">
        <v>326062.77</v>
      </c>
      <c r="M26" s="182">
        <v>334379.40999999997</v>
      </c>
      <c r="N26" s="195">
        <f>F26+H26</f>
        <v>494438.64</v>
      </c>
      <c r="O26" s="182">
        <f t="shared" si="4"/>
        <v>206016.1</v>
      </c>
      <c r="P26" s="153">
        <v>165907</v>
      </c>
      <c r="Q26" s="139">
        <v>2392.4</v>
      </c>
      <c r="R26" s="139">
        <v>36766</v>
      </c>
      <c r="S26" s="139">
        <v>30854</v>
      </c>
      <c r="T26" s="139">
        <v>8042</v>
      </c>
      <c r="U26" s="139">
        <f>P26+Q26+R26+S26+T26</f>
        <v>243961.4</v>
      </c>
      <c r="V26" s="139">
        <f>U26/12*7</f>
        <v>142310.81666666665</v>
      </c>
      <c r="W26" s="139">
        <f t="shared" si="9"/>
        <v>348326.91666666663</v>
      </c>
      <c r="X26" s="130">
        <v>38572</v>
      </c>
      <c r="Y26" s="183">
        <f t="shared" si="7"/>
        <v>309754.91666666663</v>
      </c>
    </row>
    <row r="27" spans="1:25" s="196" customFormat="1" ht="25.5" customHeight="1">
      <c r="A27" s="194">
        <v>4</v>
      </c>
      <c r="B27" s="179" t="s">
        <v>30</v>
      </c>
      <c r="C27" s="178" t="s">
        <v>5</v>
      </c>
      <c r="D27" s="180"/>
      <c r="E27" s="182">
        <f t="shared" ref="E27" si="17">E28+E29+E30+E31</f>
        <v>0</v>
      </c>
      <c r="F27" s="182">
        <f>F28+F29+F30+F31</f>
        <v>7345.5499999999993</v>
      </c>
      <c r="G27" s="182"/>
      <c r="H27" s="182">
        <f t="shared" ref="H27:M27" si="18">H28+H29+H30+H31</f>
        <v>1898.96</v>
      </c>
      <c r="I27" s="182">
        <f t="shared" si="18"/>
        <v>2012.9</v>
      </c>
      <c r="J27" s="182">
        <f t="shared" si="18"/>
        <v>2113.54</v>
      </c>
      <c r="K27" s="182">
        <f t="shared" si="18"/>
        <v>2198.08</v>
      </c>
      <c r="L27" s="182">
        <f t="shared" si="18"/>
        <v>2264.0300000000002</v>
      </c>
      <c r="M27" s="182">
        <f t="shared" si="18"/>
        <v>2097.5</v>
      </c>
      <c r="N27" s="195">
        <f t="shared" si="10"/>
        <v>9244.5099999999984</v>
      </c>
      <c r="O27" s="182">
        <f t="shared" si="4"/>
        <v>3851.8791666666657</v>
      </c>
      <c r="P27" s="181">
        <f>P28+P29+P30+P31</f>
        <v>5182.8</v>
      </c>
      <c r="Q27" s="182">
        <f t="shared" ref="Q27:R27" si="19">Q28+Q29+Q30+Q31</f>
        <v>417</v>
      </c>
      <c r="R27" s="182">
        <f t="shared" si="19"/>
        <v>230</v>
      </c>
      <c r="S27" s="182">
        <f>S28+S29+S30+S31</f>
        <v>5607</v>
      </c>
      <c r="T27" s="182">
        <f t="shared" ref="T27" si="20">T28+T29+T30+T31</f>
        <v>1500</v>
      </c>
      <c r="U27" s="182">
        <f>U28+U29+U30+U31</f>
        <v>12936.8</v>
      </c>
      <c r="V27" s="139">
        <f t="shared" si="8"/>
        <v>7546.4666666666662</v>
      </c>
      <c r="W27" s="139">
        <f t="shared" si="9"/>
        <v>11398.345833333333</v>
      </c>
      <c r="X27" s="118">
        <f>X28+X29+X30+X31</f>
        <v>0</v>
      </c>
      <c r="Y27" s="183">
        <f t="shared" si="7"/>
        <v>11398.345833333333</v>
      </c>
    </row>
    <row r="28" spans="1:25" ht="41.25" customHeight="1">
      <c r="A28" s="190" t="s">
        <v>31</v>
      </c>
      <c r="B28" s="185" t="s">
        <v>32</v>
      </c>
      <c r="C28" s="186" t="s">
        <v>5</v>
      </c>
      <c r="D28" s="180"/>
      <c r="E28" s="189"/>
      <c r="F28" s="189">
        <v>6749.82</v>
      </c>
      <c r="G28" s="189"/>
      <c r="H28" s="189">
        <v>1898.96</v>
      </c>
      <c r="I28" s="189">
        <v>2012.9</v>
      </c>
      <c r="J28" s="189">
        <v>2113.54</v>
      </c>
      <c r="K28" s="189">
        <v>2198.08</v>
      </c>
      <c r="L28" s="189">
        <v>2264.0300000000002</v>
      </c>
      <c r="M28" s="189">
        <v>2097.5</v>
      </c>
      <c r="N28" s="183">
        <f t="shared" si="10"/>
        <v>8648.7799999999988</v>
      </c>
      <c r="O28" s="182">
        <f t="shared" si="4"/>
        <v>3603.6583333333328</v>
      </c>
      <c r="P28" s="191">
        <v>4710</v>
      </c>
      <c r="Q28" s="192">
        <v>417</v>
      </c>
      <c r="R28" s="192">
        <v>230</v>
      </c>
      <c r="S28" s="192">
        <v>5607</v>
      </c>
      <c r="T28" s="192">
        <v>1500</v>
      </c>
      <c r="U28" s="192">
        <f>P28+Q28+R28+S28+T28</f>
        <v>12464</v>
      </c>
      <c r="V28" s="192">
        <f t="shared" si="8"/>
        <v>7270.666666666667</v>
      </c>
      <c r="W28" s="139">
        <f t="shared" si="9"/>
        <v>10874.325000000001</v>
      </c>
      <c r="X28" s="129"/>
      <c r="Y28" s="183">
        <f t="shared" si="7"/>
        <v>10874.325000000001</v>
      </c>
    </row>
    <row r="29" spans="1:25" ht="12.75" customHeight="1">
      <c r="A29" s="190" t="s">
        <v>33</v>
      </c>
      <c r="B29" s="185" t="s">
        <v>139</v>
      </c>
      <c r="C29" s="186" t="s">
        <v>5</v>
      </c>
      <c r="D29" s="180"/>
      <c r="E29" s="189"/>
      <c r="F29" s="189">
        <v>595.73</v>
      </c>
      <c r="G29" s="189"/>
      <c r="H29" s="189"/>
      <c r="I29" s="189"/>
      <c r="J29" s="189"/>
      <c r="K29" s="189"/>
      <c r="L29" s="189"/>
      <c r="M29" s="189"/>
      <c r="N29" s="183">
        <f t="shared" si="10"/>
        <v>595.73</v>
      </c>
      <c r="O29" s="182">
        <f t="shared" si="4"/>
        <v>248.22083333333336</v>
      </c>
      <c r="P29" s="191">
        <v>472.8</v>
      </c>
      <c r="Q29" s="192"/>
      <c r="R29" s="192"/>
      <c r="S29" s="192"/>
      <c r="T29" s="192"/>
      <c r="U29" s="192">
        <f t="shared" ref="U29:U31" si="21">P29+Q29+R29+S29+T29</f>
        <v>472.8</v>
      </c>
      <c r="V29" s="192">
        <f t="shared" si="8"/>
        <v>275.8</v>
      </c>
      <c r="W29" s="139">
        <f t="shared" si="9"/>
        <v>524.02083333333337</v>
      </c>
      <c r="X29" s="129"/>
      <c r="Y29" s="183">
        <f t="shared" si="7"/>
        <v>524.02083333333337</v>
      </c>
    </row>
    <row r="30" spans="1:25" ht="25.5" customHeight="1">
      <c r="A30" s="190" t="s">
        <v>138</v>
      </c>
      <c r="B30" s="185" t="s">
        <v>133</v>
      </c>
      <c r="C30" s="186" t="s">
        <v>5</v>
      </c>
      <c r="D30" s="180"/>
      <c r="E30" s="189"/>
      <c r="F30" s="189"/>
      <c r="G30" s="189"/>
      <c r="H30" s="189"/>
      <c r="I30" s="189"/>
      <c r="J30" s="189"/>
      <c r="K30" s="189"/>
      <c r="L30" s="189"/>
      <c r="M30" s="189"/>
      <c r="N30" s="183">
        <f t="shared" si="10"/>
        <v>0</v>
      </c>
      <c r="O30" s="182">
        <f t="shared" si="4"/>
        <v>0</v>
      </c>
      <c r="P30" s="191"/>
      <c r="Q30" s="192"/>
      <c r="R30" s="192"/>
      <c r="S30" s="192"/>
      <c r="T30" s="192"/>
      <c r="U30" s="192">
        <f t="shared" si="21"/>
        <v>0</v>
      </c>
      <c r="V30" s="192">
        <f t="shared" si="8"/>
        <v>0</v>
      </c>
      <c r="W30" s="139">
        <f t="shared" si="9"/>
        <v>0</v>
      </c>
      <c r="X30" s="129"/>
      <c r="Y30" s="183">
        <f t="shared" si="7"/>
        <v>0</v>
      </c>
    </row>
    <row r="31" spans="1:25" ht="25.5" customHeight="1">
      <c r="A31" s="190" t="s">
        <v>143</v>
      </c>
      <c r="B31" s="185" t="s">
        <v>144</v>
      </c>
      <c r="C31" s="186" t="s">
        <v>5</v>
      </c>
      <c r="D31" s="180"/>
      <c r="E31" s="189"/>
      <c r="F31" s="189"/>
      <c r="G31" s="189"/>
      <c r="H31" s="189"/>
      <c r="I31" s="189"/>
      <c r="J31" s="189"/>
      <c r="K31" s="189"/>
      <c r="L31" s="189"/>
      <c r="M31" s="189"/>
      <c r="N31" s="183">
        <f t="shared" si="10"/>
        <v>0</v>
      </c>
      <c r="O31" s="182">
        <f t="shared" si="4"/>
        <v>0</v>
      </c>
      <c r="P31" s="191"/>
      <c r="Q31" s="192"/>
      <c r="R31" s="192"/>
      <c r="S31" s="192"/>
      <c r="T31" s="192"/>
      <c r="U31" s="192">
        <f t="shared" si="21"/>
        <v>0</v>
      </c>
      <c r="V31" s="192">
        <f t="shared" si="8"/>
        <v>0</v>
      </c>
      <c r="W31" s="139">
        <f t="shared" si="9"/>
        <v>0</v>
      </c>
      <c r="X31" s="129"/>
      <c r="Y31" s="183">
        <f t="shared" si="7"/>
        <v>0</v>
      </c>
    </row>
    <row r="32" spans="1:25" s="196" customFormat="1" ht="25.5">
      <c r="A32" s="194">
        <v>5</v>
      </c>
      <c r="B32" s="179" t="s">
        <v>34</v>
      </c>
      <c r="C32" s="178" t="s">
        <v>5</v>
      </c>
      <c r="D32" s="180"/>
      <c r="E32" s="182">
        <f>SUM(E33:E37)</f>
        <v>0</v>
      </c>
      <c r="F32" s="182">
        <f>SUM(F33:F37)</f>
        <v>2779.94</v>
      </c>
      <c r="G32" s="182"/>
      <c r="H32" s="182">
        <f t="shared" ref="H32:M32" si="22">SUM(H33:H37)</f>
        <v>1552.01</v>
      </c>
      <c r="I32" s="182">
        <f t="shared" si="22"/>
        <v>1645.1299999999999</v>
      </c>
      <c r="J32" s="182">
        <f t="shared" si="22"/>
        <v>1727.38</v>
      </c>
      <c r="K32" s="182">
        <f t="shared" si="22"/>
        <v>1796.48</v>
      </c>
      <c r="L32" s="182">
        <f t="shared" si="22"/>
        <v>1850.3700000000001</v>
      </c>
      <c r="M32" s="182">
        <f t="shared" si="22"/>
        <v>1714.2800000000002</v>
      </c>
      <c r="N32" s="195">
        <f t="shared" si="10"/>
        <v>4331.95</v>
      </c>
      <c r="O32" s="182">
        <f t="shared" si="4"/>
        <v>1804.9791666666667</v>
      </c>
      <c r="P32" s="181">
        <f>SUM(P33:P38)</f>
        <v>1427.1</v>
      </c>
      <c r="Q32" s="182">
        <f t="shared" ref="Q32:R32" si="23">SUM(Q33:Q38)</f>
        <v>371</v>
      </c>
      <c r="R32" s="182">
        <f t="shared" si="23"/>
        <v>422</v>
      </c>
      <c r="S32" s="182">
        <f>SUM(S33:S38)</f>
        <v>4596</v>
      </c>
      <c r="T32" s="182">
        <f>SUM(T33:T38)</f>
        <v>530.66</v>
      </c>
      <c r="U32" s="139">
        <f>SUM(U33:U38)</f>
        <v>7346.76</v>
      </c>
      <c r="V32" s="139">
        <f t="shared" si="8"/>
        <v>4285.6100000000006</v>
      </c>
      <c r="W32" s="139">
        <f t="shared" si="9"/>
        <v>6090.5891666666676</v>
      </c>
      <c r="X32" s="130">
        <f>SUM(X33:X38)</f>
        <v>80</v>
      </c>
      <c r="Y32" s="183">
        <f t="shared" si="7"/>
        <v>6010.5891666666676</v>
      </c>
    </row>
    <row r="33" spans="1:25" ht="52.5" customHeight="1">
      <c r="A33" s="193" t="s">
        <v>35</v>
      </c>
      <c r="B33" s="185" t="s">
        <v>36</v>
      </c>
      <c r="C33" s="186" t="s">
        <v>5</v>
      </c>
      <c r="D33" s="180"/>
      <c r="E33" s="189"/>
      <c r="F33" s="189"/>
      <c r="G33" s="189"/>
      <c r="H33" s="189"/>
      <c r="I33" s="189"/>
      <c r="J33" s="189"/>
      <c r="K33" s="189"/>
      <c r="L33" s="189"/>
      <c r="M33" s="189"/>
      <c r="N33" s="183">
        <f t="shared" si="10"/>
        <v>0</v>
      </c>
      <c r="O33" s="182">
        <f t="shared" si="4"/>
        <v>0</v>
      </c>
      <c r="P33" s="191"/>
      <c r="Q33" s="192"/>
      <c r="R33" s="192"/>
      <c r="S33" s="192"/>
      <c r="T33" s="192"/>
      <c r="U33" s="192">
        <f>P33+Q33+R33+S33+T33</f>
        <v>0</v>
      </c>
      <c r="V33" s="192">
        <f t="shared" si="8"/>
        <v>0</v>
      </c>
      <c r="W33" s="139">
        <f t="shared" si="9"/>
        <v>0</v>
      </c>
      <c r="X33" s="129"/>
      <c r="Y33" s="183">
        <f t="shared" si="7"/>
        <v>0</v>
      </c>
    </row>
    <row r="34" spans="1:25" ht="93" customHeight="1">
      <c r="A34" s="186" t="s">
        <v>37</v>
      </c>
      <c r="B34" s="185" t="s">
        <v>167</v>
      </c>
      <c r="C34" s="186" t="s">
        <v>5</v>
      </c>
      <c r="D34" s="180"/>
      <c r="E34" s="189"/>
      <c r="F34" s="189"/>
      <c r="G34" s="189"/>
      <c r="H34" s="189"/>
      <c r="I34" s="189"/>
      <c r="J34" s="189"/>
      <c r="K34" s="189"/>
      <c r="L34" s="189"/>
      <c r="M34" s="189"/>
      <c r="N34" s="183">
        <f t="shared" si="10"/>
        <v>0</v>
      </c>
      <c r="O34" s="182">
        <f t="shared" si="4"/>
        <v>0</v>
      </c>
      <c r="P34" s="191"/>
      <c r="Q34" s="192"/>
      <c r="R34" s="192"/>
      <c r="S34" s="192"/>
      <c r="T34" s="192"/>
      <c r="U34" s="192">
        <f t="shared" ref="U34:U38" si="24">P34+Q34+R34+S34+T34</f>
        <v>0</v>
      </c>
      <c r="V34" s="192">
        <f t="shared" si="8"/>
        <v>0</v>
      </c>
      <c r="W34" s="139">
        <f t="shared" si="9"/>
        <v>0</v>
      </c>
      <c r="X34" s="129"/>
      <c r="Y34" s="183">
        <f t="shared" si="7"/>
        <v>0</v>
      </c>
    </row>
    <row r="35" spans="1:25" ht="41.25" customHeight="1">
      <c r="A35" s="186" t="s">
        <v>38</v>
      </c>
      <c r="B35" s="185" t="s">
        <v>39</v>
      </c>
      <c r="C35" s="186" t="s">
        <v>5</v>
      </c>
      <c r="D35" s="180"/>
      <c r="E35" s="189"/>
      <c r="F35" s="189">
        <v>529.20000000000005</v>
      </c>
      <c r="G35" s="189"/>
      <c r="H35" s="189">
        <v>296.10000000000002</v>
      </c>
      <c r="I35" s="189">
        <v>313.87</v>
      </c>
      <c r="J35" s="189">
        <v>329.56</v>
      </c>
      <c r="K35" s="189">
        <v>342.74</v>
      </c>
      <c r="L35" s="189">
        <v>353.02</v>
      </c>
      <c r="M35" s="189">
        <v>327.06</v>
      </c>
      <c r="N35" s="183">
        <f t="shared" si="10"/>
        <v>825.30000000000007</v>
      </c>
      <c r="O35" s="182">
        <f t="shared" si="4"/>
        <v>343.875</v>
      </c>
      <c r="P35" s="191">
        <v>20</v>
      </c>
      <c r="Q35" s="192">
        <v>200</v>
      </c>
      <c r="R35" s="192">
        <v>200</v>
      </c>
      <c r="S35" s="192">
        <v>180</v>
      </c>
      <c r="T35" s="192">
        <v>55</v>
      </c>
      <c r="U35" s="192">
        <f t="shared" si="24"/>
        <v>655</v>
      </c>
      <c r="V35" s="192">
        <f t="shared" si="8"/>
        <v>382.08333333333337</v>
      </c>
      <c r="W35" s="139">
        <f t="shared" si="9"/>
        <v>725.95833333333337</v>
      </c>
      <c r="X35" s="129"/>
      <c r="Y35" s="183">
        <f t="shared" si="7"/>
        <v>725.95833333333337</v>
      </c>
    </row>
    <row r="36" spans="1:25" ht="29.25" customHeight="1">
      <c r="A36" s="186" t="s">
        <v>40</v>
      </c>
      <c r="B36" s="185" t="s">
        <v>41</v>
      </c>
      <c r="C36" s="186" t="s">
        <v>5</v>
      </c>
      <c r="D36" s="180"/>
      <c r="E36" s="189"/>
      <c r="F36" s="189">
        <v>691.99</v>
      </c>
      <c r="G36" s="189"/>
      <c r="H36" s="189">
        <v>278</v>
      </c>
      <c r="I36" s="189">
        <v>294.68</v>
      </c>
      <c r="J36" s="189">
        <v>309.41000000000003</v>
      </c>
      <c r="K36" s="189">
        <v>321.79000000000002</v>
      </c>
      <c r="L36" s="189">
        <v>331.44</v>
      </c>
      <c r="M36" s="189">
        <v>307.07</v>
      </c>
      <c r="N36" s="183">
        <f t="shared" si="10"/>
        <v>969.99</v>
      </c>
      <c r="O36" s="182">
        <f t="shared" si="4"/>
        <v>404.16249999999997</v>
      </c>
      <c r="P36" s="191">
        <v>170</v>
      </c>
      <c r="Q36" s="192">
        <v>171</v>
      </c>
      <c r="R36" s="192">
        <v>208.2</v>
      </c>
      <c r="S36" s="192"/>
      <c r="T36" s="192">
        <v>135.9</v>
      </c>
      <c r="U36" s="192">
        <f t="shared" si="24"/>
        <v>685.1</v>
      </c>
      <c r="V36" s="192">
        <f t="shared" si="8"/>
        <v>399.64166666666665</v>
      </c>
      <c r="W36" s="139">
        <f t="shared" si="9"/>
        <v>803.80416666666656</v>
      </c>
      <c r="X36" s="129">
        <v>80</v>
      </c>
      <c r="Y36" s="183">
        <f t="shared" si="7"/>
        <v>723.80416666666656</v>
      </c>
    </row>
    <row r="37" spans="1:25" ht="25.5" customHeight="1">
      <c r="A37" s="186" t="s">
        <v>42</v>
      </c>
      <c r="B37" s="185" t="s">
        <v>43</v>
      </c>
      <c r="C37" s="186" t="s">
        <v>5</v>
      </c>
      <c r="D37" s="180"/>
      <c r="E37" s="189"/>
      <c r="F37" s="189">
        <v>1558.75</v>
      </c>
      <c r="G37" s="189"/>
      <c r="H37" s="189">
        <v>977.91</v>
      </c>
      <c r="I37" s="189">
        <v>1036.58</v>
      </c>
      <c r="J37" s="189">
        <v>1088.4100000000001</v>
      </c>
      <c r="K37" s="189">
        <v>1131.95</v>
      </c>
      <c r="L37" s="189">
        <v>1165.9100000000001</v>
      </c>
      <c r="M37" s="189">
        <v>1080.1500000000001</v>
      </c>
      <c r="N37" s="183">
        <f t="shared" si="10"/>
        <v>2536.66</v>
      </c>
      <c r="O37" s="182">
        <f t="shared" si="4"/>
        <v>1056.9416666666666</v>
      </c>
      <c r="P37" s="191">
        <v>1237.0999999999999</v>
      </c>
      <c r="Q37" s="192"/>
      <c r="R37" s="192"/>
      <c r="S37" s="192"/>
      <c r="T37" s="192"/>
      <c r="U37" s="192">
        <f t="shared" si="24"/>
        <v>1237.0999999999999</v>
      </c>
      <c r="V37" s="192">
        <f t="shared" si="8"/>
        <v>721.64166666666654</v>
      </c>
      <c r="W37" s="139">
        <f t="shared" si="9"/>
        <v>1778.583333333333</v>
      </c>
      <c r="X37" s="129"/>
      <c r="Y37" s="183">
        <f t="shared" si="7"/>
        <v>1778.583333333333</v>
      </c>
    </row>
    <row r="38" spans="1:25" ht="15" customHeight="1">
      <c r="A38" s="186" t="s">
        <v>253</v>
      </c>
      <c r="B38" s="185" t="s">
        <v>238</v>
      </c>
      <c r="C38" s="186" t="s">
        <v>5</v>
      </c>
      <c r="D38" s="180"/>
      <c r="E38" s="189"/>
      <c r="F38" s="189"/>
      <c r="G38" s="189"/>
      <c r="H38" s="189"/>
      <c r="I38" s="189"/>
      <c r="J38" s="189"/>
      <c r="K38" s="189"/>
      <c r="L38" s="189"/>
      <c r="M38" s="189"/>
      <c r="N38" s="183"/>
      <c r="O38" s="182"/>
      <c r="P38" s="191"/>
      <c r="Q38" s="192"/>
      <c r="R38" s="192">
        <v>13.8</v>
      </c>
      <c r="S38" s="192">
        <v>4416</v>
      </c>
      <c r="T38" s="192">
        <v>339.76</v>
      </c>
      <c r="U38" s="192">
        <f t="shared" si="24"/>
        <v>4769.5600000000004</v>
      </c>
      <c r="V38" s="192">
        <f t="shared" si="8"/>
        <v>2782.2433333333338</v>
      </c>
      <c r="W38" s="139">
        <f t="shared" si="9"/>
        <v>2782.2433333333338</v>
      </c>
      <c r="X38" s="129"/>
      <c r="Y38" s="183">
        <f t="shared" si="7"/>
        <v>2782.2433333333338</v>
      </c>
    </row>
    <row r="39" spans="1:25" s="196" customFormat="1" ht="25.5">
      <c r="A39" s="197">
        <v>6</v>
      </c>
      <c r="B39" s="179" t="s">
        <v>146</v>
      </c>
      <c r="C39" s="178" t="s">
        <v>5</v>
      </c>
      <c r="D39" s="180"/>
      <c r="E39" s="182">
        <f t="shared" ref="E39:F39" si="25">SUM(E40:E56)</f>
        <v>0</v>
      </c>
      <c r="F39" s="182">
        <f t="shared" si="25"/>
        <v>6454.85</v>
      </c>
      <c r="G39" s="182"/>
      <c r="H39" s="182">
        <f t="shared" ref="H39:M39" si="26">SUM(H40:H56)</f>
        <v>1684.63</v>
      </c>
      <c r="I39" s="182">
        <f t="shared" si="26"/>
        <v>1785.71</v>
      </c>
      <c r="J39" s="182">
        <f t="shared" si="26"/>
        <v>1875</v>
      </c>
      <c r="K39" s="182">
        <f t="shared" si="26"/>
        <v>1950</v>
      </c>
      <c r="L39" s="182">
        <f t="shared" si="26"/>
        <v>2008.5</v>
      </c>
      <c r="M39" s="182">
        <f t="shared" si="26"/>
        <v>1860.77</v>
      </c>
      <c r="N39" s="195">
        <f t="shared" si="10"/>
        <v>8139.4800000000005</v>
      </c>
      <c r="O39" s="182">
        <f t="shared" si="4"/>
        <v>3391.4500000000003</v>
      </c>
      <c r="P39" s="153">
        <f>SUM(P40:P59)</f>
        <v>4273.1000000000004</v>
      </c>
      <c r="Q39" s="139">
        <f t="shared" ref="Q39:R39" si="27">SUM(Q40:Q59)</f>
        <v>650.45000000000005</v>
      </c>
      <c r="R39" s="139">
        <f t="shared" si="27"/>
        <v>0</v>
      </c>
      <c r="S39" s="139">
        <f>SUM(S40:S59)</f>
        <v>1326.3</v>
      </c>
      <c r="T39" s="139">
        <f t="shared" ref="T39" si="28">SUM(T40:T59)</f>
        <v>0</v>
      </c>
      <c r="U39" s="139">
        <f>SUM(U40:U59)</f>
        <v>6249.85</v>
      </c>
      <c r="V39" s="139">
        <f>U39/12*7</f>
        <v>3645.7458333333334</v>
      </c>
      <c r="W39" s="139">
        <f t="shared" si="9"/>
        <v>7037.1958333333332</v>
      </c>
      <c r="X39" s="130">
        <f>SUM(X40:X59)</f>
        <v>976</v>
      </c>
      <c r="Y39" s="183">
        <f t="shared" si="7"/>
        <v>6061.1958333333332</v>
      </c>
    </row>
    <row r="40" spans="1:25" ht="12.75" customHeight="1">
      <c r="A40" s="186" t="s">
        <v>44</v>
      </c>
      <c r="B40" s="185" t="s">
        <v>45</v>
      </c>
      <c r="C40" s="186" t="s">
        <v>5</v>
      </c>
      <c r="D40" s="180"/>
      <c r="E40" s="189"/>
      <c r="F40" s="189"/>
      <c r="G40" s="189"/>
      <c r="H40" s="189"/>
      <c r="I40" s="189"/>
      <c r="J40" s="189"/>
      <c r="K40" s="189"/>
      <c r="L40" s="189"/>
      <c r="M40" s="189"/>
      <c r="N40" s="183">
        <f t="shared" si="10"/>
        <v>0</v>
      </c>
      <c r="O40" s="182">
        <f t="shared" si="4"/>
        <v>0</v>
      </c>
      <c r="P40" s="191"/>
      <c r="Q40" s="192"/>
      <c r="R40" s="192"/>
      <c r="S40" s="192"/>
      <c r="T40" s="192"/>
      <c r="U40" s="192">
        <f>P40+Q40+R40+S40+T40</f>
        <v>0</v>
      </c>
      <c r="V40" s="192">
        <f t="shared" si="8"/>
        <v>0</v>
      </c>
      <c r="W40" s="139">
        <f t="shared" si="9"/>
        <v>0</v>
      </c>
      <c r="X40" s="129"/>
      <c r="Y40" s="183">
        <f t="shared" si="7"/>
        <v>0</v>
      </c>
    </row>
    <row r="41" spans="1:25" ht="25.5">
      <c r="A41" s="186" t="s">
        <v>46</v>
      </c>
      <c r="B41" s="185" t="s">
        <v>125</v>
      </c>
      <c r="C41" s="186" t="s">
        <v>5</v>
      </c>
      <c r="D41" s="180"/>
      <c r="E41" s="189"/>
      <c r="F41" s="189">
        <v>1191.46</v>
      </c>
      <c r="G41" s="189"/>
      <c r="H41" s="189"/>
      <c r="I41" s="189"/>
      <c r="J41" s="189"/>
      <c r="K41" s="189"/>
      <c r="L41" s="189"/>
      <c r="M41" s="189"/>
      <c r="N41" s="183">
        <f t="shared" si="10"/>
        <v>1191.46</v>
      </c>
      <c r="O41" s="182">
        <f t="shared" si="4"/>
        <v>496.44166666666672</v>
      </c>
      <c r="P41" s="191"/>
      <c r="Q41" s="192"/>
      <c r="R41" s="192"/>
      <c r="S41" s="192"/>
      <c r="T41" s="192"/>
      <c r="U41" s="192">
        <f t="shared" ref="U41:U59" si="29">P41+Q41+R41+S41+T41</f>
        <v>0</v>
      </c>
      <c r="V41" s="192">
        <f t="shared" si="8"/>
        <v>0</v>
      </c>
      <c r="W41" s="139">
        <f t="shared" si="9"/>
        <v>496.44166666666672</v>
      </c>
      <c r="X41" s="129"/>
      <c r="Y41" s="183">
        <f t="shared" si="7"/>
        <v>496.44166666666672</v>
      </c>
    </row>
    <row r="42" spans="1:25">
      <c r="A42" s="186" t="s">
        <v>47</v>
      </c>
      <c r="B42" s="185" t="s">
        <v>115</v>
      </c>
      <c r="C42" s="186" t="s">
        <v>5</v>
      </c>
      <c r="D42" s="180"/>
      <c r="E42" s="189"/>
      <c r="F42" s="189">
        <v>1208.8399999999999</v>
      </c>
      <c r="G42" s="189"/>
      <c r="H42" s="189"/>
      <c r="I42" s="189"/>
      <c r="J42" s="189"/>
      <c r="K42" s="189"/>
      <c r="L42" s="189"/>
      <c r="M42" s="189"/>
      <c r="N42" s="183">
        <f t="shared" si="10"/>
        <v>1208.8399999999999</v>
      </c>
      <c r="O42" s="182">
        <f t="shared" si="4"/>
        <v>503.68333333333334</v>
      </c>
      <c r="P42" s="191"/>
      <c r="Q42" s="192"/>
      <c r="R42" s="192"/>
      <c r="S42" s="192"/>
      <c r="T42" s="192"/>
      <c r="U42" s="192">
        <f t="shared" si="29"/>
        <v>0</v>
      </c>
      <c r="V42" s="192">
        <f t="shared" si="8"/>
        <v>0</v>
      </c>
      <c r="W42" s="139">
        <f t="shared" si="9"/>
        <v>503.68333333333334</v>
      </c>
      <c r="X42" s="129"/>
      <c r="Y42" s="183">
        <f t="shared" si="7"/>
        <v>503.68333333333334</v>
      </c>
    </row>
    <row r="43" spans="1:25">
      <c r="A43" s="186" t="s">
        <v>48</v>
      </c>
      <c r="B43" s="185" t="s">
        <v>49</v>
      </c>
      <c r="C43" s="186" t="s">
        <v>5</v>
      </c>
      <c r="D43" s="180"/>
      <c r="E43" s="189"/>
      <c r="F43" s="189">
        <v>114.28</v>
      </c>
      <c r="G43" s="189"/>
      <c r="H43" s="189">
        <v>582.13</v>
      </c>
      <c r="I43" s="189">
        <v>617.05999999999995</v>
      </c>
      <c r="J43" s="189">
        <v>647.91999999999996</v>
      </c>
      <c r="K43" s="189">
        <v>673.83</v>
      </c>
      <c r="L43" s="189">
        <v>694.05</v>
      </c>
      <c r="M43" s="189">
        <v>643</v>
      </c>
      <c r="N43" s="183">
        <f t="shared" si="10"/>
        <v>696.41</v>
      </c>
      <c r="O43" s="182">
        <f t="shared" si="4"/>
        <v>290.17083333333335</v>
      </c>
      <c r="P43" s="191">
        <v>42</v>
      </c>
      <c r="Q43" s="192">
        <v>48.7</v>
      </c>
      <c r="R43" s="192"/>
      <c r="S43" s="192">
        <v>451.3</v>
      </c>
      <c r="T43" s="192"/>
      <c r="U43" s="192">
        <f t="shared" si="29"/>
        <v>542</v>
      </c>
      <c r="V43" s="192">
        <f t="shared" si="8"/>
        <v>316.16666666666663</v>
      </c>
      <c r="W43" s="139">
        <f t="shared" si="9"/>
        <v>606.33749999999998</v>
      </c>
      <c r="X43" s="129"/>
      <c r="Y43" s="183">
        <f t="shared" si="7"/>
        <v>606.33749999999998</v>
      </c>
    </row>
    <row r="44" spans="1:25" ht="12.75" customHeight="1">
      <c r="A44" s="186" t="s">
        <v>50</v>
      </c>
      <c r="B44" s="185" t="s">
        <v>119</v>
      </c>
      <c r="C44" s="186" t="s">
        <v>5</v>
      </c>
      <c r="D44" s="180"/>
      <c r="E44" s="189"/>
      <c r="F44" s="189"/>
      <c r="G44" s="189"/>
      <c r="H44" s="189"/>
      <c r="I44" s="189"/>
      <c r="J44" s="189"/>
      <c r="K44" s="189"/>
      <c r="L44" s="189"/>
      <c r="M44" s="189"/>
      <c r="N44" s="183">
        <f t="shared" si="10"/>
        <v>0</v>
      </c>
      <c r="O44" s="182">
        <f t="shared" si="4"/>
        <v>0</v>
      </c>
      <c r="P44" s="191"/>
      <c r="Q44" s="192"/>
      <c r="R44" s="192"/>
      <c r="S44" s="192"/>
      <c r="T44" s="192"/>
      <c r="U44" s="192">
        <f t="shared" si="29"/>
        <v>0</v>
      </c>
      <c r="V44" s="192">
        <f t="shared" si="8"/>
        <v>0</v>
      </c>
      <c r="W44" s="139">
        <f t="shared" si="9"/>
        <v>0</v>
      </c>
      <c r="X44" s="129">
        <v>546</v>
      </c>
      <c r="Y44" s="183">
        <f t="shared" si="7"/>
        <v>-546</v>
      </c>
    </row>
    <row r="45" spans="1:25" ht="12.75" customHeight="1">
      <c r="A45" s="186" t="s">
        <v>51</v>
      </c>
      <c r="B45" s="185" t="s">
        <v>52</v>
      </c>
      <c r="C45" s="186" t="s">
        <v>5</v>
      </c>
      <c r="D45" s="180"/>
      <c r="E45" s="189"/>
      <c r="F45" s="189"/>
      <c r="G45" s="189"/>
      <c r="H45" s="189"/>
      <c r="I45" s="189"/>
      <c r="J45" s="189"/>
      <c r="K45" s="189"/>
      <c r="L45" s="189"/>
      <c r="M45" s="189"/>
      <c r="N45" s="183">
        <f t="shared" si="10"/>
        <v>0</v>
      </c>
      <c r="O45" s="182">
        <f t="shared" si="4"/>
        <v>0</v>
      </c>
      <c r="P45" s="191"/>
      <c r="Q45" s="192"/>
      <c r="R45" s="192"/>
      <c r="S45" s="192"/>
      <c r="T45" s="192"/>
      <c r="U45" s="192">
        <f t="shared" si="29"/>
        <v>0</v>
      </c>
      <c r="V45" s="192">
        <f t="shared" si="8"/>
        <v>0</v>
      </c>
      <c r="W45" s="139">
        <f t="shared" si="9"/>
        <v>0</v>
      </c>
      <c r="X45" s="129"/>
      <c r="Y45" s="183">
        <f t="shared" si="7"/>
        <v>0</v>
      </c>
    </row>
    <row r="46" spans="1:25" ht="12.75" customHeight="1">
      <c r="A46" s="186" t="s">
        <v>53</v>
      </c>
      <c r="B46" s="185" t="s">
        <v>134</v>
      </c>
      <c r="C46" s="186" t="s">
        <v>5</v>
      </c>
      <c r="D46" s="180"/>
      <c r="E46" s="189"/>
      <c r="F46" s="189">
        <v>386.82</v>
      </c>
      <c r="G46" s="189"/>
      <c r="H46" s="189"/>
      <c r="I46" s="189"/>
      <c r="J46" s="189"/>
      <c r="K46" s="189"/>
      <c r="L46" s="189"/>
      <c r="M46" s="189"/>
      <c r="N46" s="183">
        <f t="shared" si="10"/>
        <v>386.82</v>
      </c>
      <c r="O46" s="182">
        <f t="shared" si="4"/>
        <v>161.17500000000001</v>
      </c>
      <c r="P46" s="191">
        <v>307</v>
      </c>
      <c r="Q46" s="192"/>
      <c r="R46" s="192"/>
      <c r="S46" s="192"/>
      <c r="T46" s="192"/>
      <c r="U46" s="192">
        <f t="shared" si="29"/>
        <v>307</v>
      </c>
      <c r="V46" s="192">
        <f t="shared" si="8"/>
        <v>179.08333333333331</v>
      </c>
      <c r="W46" s="139">
        <f t="shared" si="9"/>
        <v>340.25833333333333</v>
      </c>
      <c r="X46" s="129">
        <v>430</v>
      </c>
      <c r="Y46" s="183">
        <f t="shared" si="7"/>
        <v>-89.741666666666674</v>
      </c>
    </row>
    <row r="47" spans="1:25" ht="12.75" customHeight="1">
      <c r="A47" s="186" t="s">
        <v>112</v>
      </c>
      <c r="B47" s="185" t="s">
        <v>137</v>
      </c>
      <c r="C47" s="186"/>
      <c r="D47" s="180"/>
      <c r="E47" s="189"/>
      <c r="F47" s="189"/>
      <c r="G47" s="189"/>
      <c r="H47" s="189"/>
      <c r="I47" s="189"/>
      <c r="J47" s="189"/>
      <c r="K47" s="189"/>
      <c r="L47" s="189"/>
      <c r="M47" s="189"/>
      <c r="N47" s="183">
        <f t="shared" si="10"/>
        <v>0</v>
      </c>
      <c r="O47" s="182">
        <f t="shared" si="4"/>
        <v>0</v>
      </c>
      <c r="P47" s="191"/>
      <c r="Q47" s="192"/>
      <c r="R47" s="192"/>
      <c r="S47" s="192"/>
      <c r="T47" s="192"/>
      <c r="U47" s="192">
        <f t="shared" si="29"/>
        <v>0</v>
      </c>
      <c r="V47" s="192">
        <f t="shared" si="8"/>
        <v>0</v>
      </c>
      <c r="W47" s="139">
        <f t="shared" si="9"/>
        <v>0</v>
      </c>
      <c r="X47" s="129"/>
      <c r="Y47" s="183">
        <f t="shared" si="7"/>
        <v>0</v>
      </c>
    </row>
    <row r="48" spans="1:25" ht="12.75" customHeight="1">
      <c r="A48" s="186" t="s">
        <v>118</v>
      </c>
      <c r="B48" s="185" t="s">
        <v>71</v>
      </c>
      <c r="C48" s="186"/>
      <c r="D48" s="180"/>
      <c r="E48" s="189"/>
      <c r="F48" s="189"/>
      <c r="G48" s="189"/>
      <c r="H48" s="189"/>
      <c r="I48" s="189"/>
      <c r="J48" s="189"/>
      <c r="K48" s="189"/>
      <c r="L48" s="189"/>
      <c r="M48" s="189"/>
      <c r="N48" s="183">
        <f t="shared" si="10"/>
        <v>0</v>
      </c>
      <c r="O48" s="182">
        <f t="shared" si="4"/>
        <v>0</v>
      </c>
      <c r="P48" s="191"/>
      <c r="Q48" s="192"/>
      <c r="R48" s="192"/>
      <c r="S48" s="192"/>
      <c r="T48" s="192"/>
      <c r="U48" s="192">
        <f t="shared" si="29"/>
        <v>0</v>
      </c>
      <c r="V48" s="192">
        <f t="shared" si="8"/>
        <v>0</v>
      </c>
      <c r="W48" s="139">
        <f t="shared" si="9"/>
        <v>0</v>
      </c>
      <c r="X48" s="129"/>
      <c r="Y48" s="183">
        <f t="shared" si="7"/>
        <v>0</v>
      </c>
    </row>
    <row r="49" spans="1:28" ht="12.75" customHeight="1">
      <c r="A49" s="186" t="s">
        <v>121</v>
      </c>
      <c r="B49" s="185" t="s">
        <v>111</v>
      </c>
      <c r="C49" s="186" t="s">
        <v>5</v>
      </c>
      <c r="D49" s="180"/>
      <c r="E49" s="189"/>
      <c r="F49" s="189"/>
      <c r="G49" s="189"/>
      <c r="H49" s="189"/>
      <c r="I49" s="189"/>
      <c r="J49" s="189"/>
      <c r="K49" s="189"/>
      <c r="L49" s="189"/>
      <c r="M49" s="189"/>
      <c r="N49" s="183">
        <f t="shared" si="10"/>
        <v>0</v>
      </c>
      <c r="O49" s="182">
        <f t="shared" si="4"/>
        <v>0</v>
      </c>
      <c r="P49" s="191"/>
      <c r="Q49" s="192"/>
      <c r="R49" s="192"/>
      <c r="S49" s="192">
        <v>875</v>
      </c>
      <c r="T49" s="192"/>
      <c r="U49" s="192">
        <f t="shared" si="29"/>
        <v>875</v>
      </c>
      <c r="V49" s="192">
        <f t="shared" si="8"/>
        <v>510.41666666666669</v>
      </c>
      <c r="W49" s="139">
        <f t="shared" si="9"/>
        <v>510.41666666666669</v>
      </c>
      <c r="X49" s="129"/>
      <c r="Y49" s="183">
        <f t="shared" si="7"/>
        <v>510.41666666666669</v>
      </c>
    </row>
    <row r="50" spans="1:28" ht="12.75" customHeight="1">
      <c r="A50" s="186" t="s">
        <v>135</v>
      </c>
      <c r="B50" s="185" t="s">
        <v>124</v>
      </c>
      <c r="C50" s="186" t="s">
        <v>5</v>
      </c>
      <c r="D50" s="180"/>
      <c r="E50" s="189"/>
      <c r="F50" s="189">
        <v>992</v>
      </c>
      <c r="G50" s="189"/>
      <c r="H50" s="189"/>
      <c r="I50" s="189"/>
      <c r="J50" s="189"/>
      <c r="K50" s="189"/>
      <c r="L50" s="189"/>
      <c r="M50" s="189"/>
      <c r="N50" s="183">
        <f t="shared" si="10"/>
        <v>992</v>
      </c>
      <c r="O50" s="182">
        <f t="shared" si="4"/>
        <v>413.33333333333337</v>
      </c>
      <c r="P50" s="191"/>
      <c r="Q50" s="192">
        <v>601.75</v>
      </c>
      <c r="R50" s="192"/>
      <c r="S50" s="192"/>
      <c r="T50" s="192"/>
      <c r="U50" s="192">
        <f t="shared" si="29"/>
        <v>601.75</v>
      </c>
      <c r="V50" s="192">
        <f t="shared" si="8"/>
        <v>351.02083333333337</v>
      </c>
      <c r="W50" s="139">
        <f t="shared" si="9"/>
        <v>764.35416666666674</v>
      </c>
      <c r="X50" s="129"/>
      <c r="Y50" s="183">
        <f t="shared" si="7"/>
        <v>764.35416666666674</v>
      </c>
    </row>
    <row r="51" spans="1:28" ht="12.75" customHeight="1">
      <c r="A51" s="186" t="s">
        <v>136</v>
      </c>
      <c r="B51" s="185" t="s">
        <v>120</v>
      </c>
      <c r="C51" s="186" t="s">
        <v>5</v>
      </c>
      <c r="D51" s="180"/>
      <c r="E51" s="189"/>
      <c r="F51" s="189"/>
      <c r="G51" s="189"/>
      <c r="H51" s="189"/>
      <c r="I51" s="189"/>
      <c r="J51" s="189"/>
      <c r="K51" s="189"/>
      <c r="L51" s="189"/>
      <c r="M51" s="189"/>
      <c r="N51" s="183">
        <f t="shared" si="10"/>
        <v>0</v>
      </c>
      <c r="O51" s="182">
        <f t="shared" si="4"/>
        <v>0</v>
      </c>
      <c r="P51" s="191"/>
      <c r="Q51" s="192"/>
      <c r="R51" s="192"/>
      <c r="S51" s="192"/>
      <c r="T51" s="192"/>
      <c r="U51" s="192">
        <f t="shared" si="29"/>
        <v>0</v>
      </c>
      <c r="V51" s="192">
        <f t="shared" si="8"/>
        <v>0</v>
      </c>
      <c r="W51" s="139">
        <f t="shared" si="9"/>
        <v>0</v>
      </c>
      <c r="X51" s="129"/>
      <c r="Y51" s="183">
        <f t="shared" si="7"/>
        <v>0</v>
      </c>
    </row>
    <row r="52" spans="1:28" ht="12.75" customHeight="1">
      <c r="A52" s="186" t="s">
        <v>140</v>
      </c>
      <c r="B52" s="185" t="s">
        <v>142</v>
      </c>
      <c r="C52" s="186" t="s">
        <v>5</v>
      </c>
      <c r="D52" s="180"/>
      <c r="E52" s="189"/>
      <c r="F52" s="189"/>
      <c r="G52" s="189"/>
      <c r="H52" s="189"/>
      <c r="I52" s="189"/>
      <c r="J52" s="189"/>
      <c r="K52" s="189"/>
      <c r="L52" s="189"/>
      <c r="M52" s="189"/>
      <c r="N52" s="183">
        <f t="shared" si="10"/>
        <v>0</v>
      </c>
      <c r="O52" s="182">
        <f t="shared" si="4"/>
        <v>0</v>
      </c>
      <c r="P52" s="191"/>
      <c r="Q52" s="192"/>
      <c r="R52" s="192"/>
      <c r="S52" s="192"/>
      <c r="T52" s="192"/>
      <c r="U52" s="192">
        <f t="shared" si="29"/>
        <v>0</v>
      </c>
      <c r="V52" s="192">
        <f t="shared" si="8"/>
        <v>0</v>
      </c>
      <c r="W52" s="139">
        <f t="shared" si="9"/>
        <v>0</v>
      </c>
      <c r="X52" s="129"/>
      <c r="Y52" s="183">
        <f t="shared" si="7"/>
        <v>0</v>
      </c>
    </row>
    <row r="53" spans="1:28">
      <c r="A53" s="186" t="s">
        <v>141</v>
      </c>
      <c r="B53" s="185" t="s">
        <v>54</v>
      </c>
      <c r="C53" s="186" t="s">
        <v>5</v>
      </c>
      <c r="D53" s="180"/>
      <c r="E53" s="189"/>
      <c r="F53" s="189">
        <v>2561.4499999999998</v>
      </c>
      <c r="G53" s="189"/>
      <c r="H53" s="189">
        <v>1102.5</v>
      </c>
      <c r="I53" s="189">
        <v>1168.6500000000001</v>
      </c>
      <c r="J53" s="189">
        <v>1227.08</v>
      </c>
      <c r="K53" s="189">
        <v>1276.17</v>
      </c>
      <c r="L53" s="189">
        <v>1314.45</v>
      </c>
      <c r="M53" s="189">
        <v>1217.77</v>
      </c>
      <c r="N53" s="183">
        <f t="shared" si="10"/>
        <v>3663.95</v>
      </c>
      <c r="O53" s="182">
        <f t="shared" si="4"/>
        <v>1526.6458333333333</v>
      </c>
      <c r="P53" s="191">
        <v>1105.2</v>
      </c>
      <c r="Q53" s="192"/>
      <c r="R53" s="192"/>
      <c r="S53" s="192"/>
      <c r="T53" s="192"/>
      <c r="U53" s="192">
        <f t="shared" si="29"/>
        <v>1105.2</v>
      </c>
      <c r="V53" s="192">
        <f t="shared" si="8"/>
        <v>644.70000000000005</v>
      </c>
      <c r="W53" s="139">
        <f t="shared" si="9"/>
        <v>2171.3458333333333</v>
      </c>
      <c r="X53" s="129"/>
      <c r="Y53" s="183">
        <f t="shared" si="7"/>
        <v>2171.3458333333333</v>
      </c>
      <c r="Z53" s="198" t="s">
        <v>247</v>
      </c>
      <c r="AA53" s="198"/>
      <c r="AB53" s="198"/>
    </row>
    <row r="54" spans="1:28" ht="12.75" customHeight="1">
      <c r="A54" s="186" t="s">
        <v>230</v>
      </c>
      <c r="B54" s="185" t="s">
        <v>147</v>
      </c>
      <c r="C54" s="186" t="s">
        <v>5</v>
      </c>
      <c r="D54" s="180"/>
      <c r="E54" s="189"/>
      <c r="F54" s="189"/>
      <c r="G54" s="189"/>
      <c r="H54" s="189"/>
      <c r="I54" s="189"/>
      <c r="J54" s="189"/>
      <c r="K54" s="189"/>
      <c r="L54" s="189"/>
      <c r="M54" s="189"/>
      <c r="N54" s="183">
        <f t="shared" si="10"/>
        <v>0</v>
      </c>
      <c r="O54" s="182">
        <f t="shared" si="4"/>
        <v>0</v>
      </c>
      <c r="P54" s="191"/>
      <c r="Q54" s="192"/>
      <c r="R54" s="192"/>
      <c r="S54" s="192"/>
      <c r="T54" s="192"/>
      <c r="U54" s="192">
        <f t="shared" si="29"/>
        <v>0</v>
      </c>
      <c r="V54" s="192">
        <f t="shared" si="8"/>
        <v>0</v>
      </c>
      <c r="W54" s="139">
        <f t="shared" si="9"/>
        <v>0</v>
      </c>
      <c r="X54" s="129"/>
      <c r="Y54" s="183">
        <f t="shared" si="7"/>
        <v>0</v>
      </c>
    </row>
    <row r="55" spans="1:28" ht="12.75" customHeight="1">
      <c r="A55" s="186" t="s">
        <v>231</v>
      </c>
      <c r="B55" s="185" t="s">
        <v>148</v>
      </c>
      <c r="C55" s="186" t="s">
        <v>5</v>
      </c>
      <c r="D55" s="180"/>
      <c r="E55" s="189"/>
      <c r="F55" s="189"/>
      <c r="G55" s="189"/>
      <c r="H55" s="189"/>
      <c r="I55" s="189"/>
      <c r="J55" s="189"/>
      <c r="K55" s="189"/>
      <c r="L55" s="189"/>
      <c r="M55" s="189"/>
      <c r="N55" s="183">
        <f t="shared" si="10"/>
        <v>0</v>
      </c>
      <c r="O55" s="182">
        <f t="shared" si="4"/>
        <v>0</v>
      </c>
      <c r="P55" s="191"/>
      <c r="Q55" s="192"/>
      <c r="R55" s="192"/>
      <c r="S55" s="192"/>
      <c r="T55" s="192"/>
      <c r="U55" s="192">
        <f t="shared" si="29"/>
        <v>0</v>
      </c>
      <c r="V55" s="192">
        <f t="shared" si="8"/>
        <v>0</v>
      </c>
      <c r="W55" s="139">
        <f t="shared" si="9"/>
        <v>0</v>
      </c>
      <c r="X55" s="129"/>
      <c r="Y55" s="183">
        <f t="shared" si="7"/>
        <v>0</v>
      </c>
    </row>
    <row r="56" spans="1:28">
      <c r="A56" s="186" t="s">
        <v>232</v>
      </c>
      <c r="B56" s="185" t="s">
        <v>157</v>
      </c>
      <c r="C56" s="186" t="s">
        <v>5</v>
      </c>
      <c r="D56" s="180"/>
      <c r="E56" s="189"/>
      <c r="F56" s="189"/>
      <c r="G56" s="189"/>
      <c r="H56" s="189"/>
      <c r="I56" s="189"/>
      <c r="J56" s="189"/>
      <c r="K56" s="189"/>
      <c r="L56" s="189"/>
      <c r="M56" s="189"/>
      <c r="N56" s="183">
        <f t="shared" si="10"/>
        <v>0</v>
      </c>
      <c r="O56" s="182">
        <f t="shared" si="4"/>
        <v>0</v>
      </c>
      <c r="P56" s="191"/>
      <c r="Q56" s="192"/>
      <c r="R56" s="192"/>
      <c r="S56" s="192"/>
      <c r="T56" s="192"/>
      <c r="U56" s="192">
        <f t="shared" si="29"/>
        <v>0</v>
      </c>
      <c r="V56" s="192">
        <f t="shared" si="8"/>
        <v>0</v>
      </c>
      <c r="W56" s="139">
        <f t="shared" si="9"/>
        <v>0</v>
      </c>
      <c r="X56" s="129"/>
      <c r="Y56" s="183">
        <f t="shared" si="7"/>
        <v>0</v>
      </c>
    </row>
    <row r="57" spans="1:28">
      <c r="A57" s="186" t="s">
        <v>233</v>
      </c>
      <c r="B57" s="185" t="s">
        <v>229</v>
      </c>
      <c r="C57" s="186" t="s">
        <v>5</v>
      </c>
      <c r="D57" s="180"/>
      <c r="E57" s="189"/>
      <c r="F57" s="189"/>
      <c r="G57" s="189"/>
      <c r="H57" s="189"/>
      <c r="I57" s="189"/>
      <c r="J57" s="189"/>
      <c r="K57" s="189"/>
      <c r="L57" s="189"/>
      <c r="M57" s="189"/>
      <c r="N57" s="183"/>
      <c r="O57" s="182"/>
      <c r="P57" s="191">
        <v>945.6</v>
      </c>
      <c r="Q57" s="192"/>
      <c r="R57" s="192"/>
      <c r="S57" s="192"/>
      <c r="T57" s="192"/>
      <c r="U57" s="192">
        <f t="shared" si="29"/>
        <v>945.6</v>
      </c>
      <c r="V57" s="192">
        <f t="shared" si="8"/>
        <v>551.6</v>
      </c>
      <c r="W57" s="139">
        <f t="shared" si="9"/>
        <v>551.6</v>
      </c>
      <c r="X57" s="129"/>
      <c r="Y57" s="183">
        <f t="shared" si="7"/>
        <v>551.6</v>
      </c>
    </row>
    <row r="58" spans="1:28">
      <c r="A58" s="186" t="s">
        <v>234</v>
      </c>
      <c r="B58" s="185" t="s">
        <v>228</v>
      </c>
      <c r="C58" s="186"/>
      <c r="D58" s="180"/>
      <c r="E58" s="189"/>
      <c r="F58" s="189"/>
      <c r="G58" s="189"/>
      <c r="H58" s="189"/>
      <c r="I58" s="189"/>
      <c r="J58" s="189"/>
      <c r="K58" s="189"/>
      <c r="L58" s="189"/>
      <c r="M58" s="189"/>
      <c r="N58" s="183"/>
      <c r="O58" s="182"/>
      <c r="P58" s="191">
        <v>945.6</v>
      </c>
      <c r="Q58" s="192"/>
      <c r="R58" s="192"/>
      <c r="S58" s="192"/>
      <c r="T58" s="192"/>
      <c r="U58" s="192">
        <f t="shared" si="29"/>
        <v>945.6</v>
      </c>
      <c r="V58" s="192">
        <f t="shared" si="8"/>
        <v>551.6</v>
      </c>
      <c r="W58" s="139">
        <f t="shared" si="9"/>
        <v>551.6</v>
      </c>
      <c r="X58" s="129"/>
      <c r="Y58" s="183">
        <f t="shared" si="7"/>
        <v>551.6</v>
      </c>
    </row>
    <row r="59" spans="1:28">
      <c r="A59" s="186" t="s">
        <v>235</v>
      </c>
      <c r="B59" s="185" t="s">
        <v>236</v>
      </c>
      <c r="C59" s="186"/>
      <c r="D59" s="180"/>
      <c r="E59" s="189"/>
      <c r="F59" s="189"/>
      <c r="G59" s="189"/>
      <c r="H59" s="189"/>
      <c r="I59" s="189"/>
      <c r="J59" s="189"/>
      <c r="K59" s="189"/>
      <c r="L59" s="189"/>
      <c r="M59" s="189"/>
      <c r="N59" s="183"/>
      <c r="O59" s="182"/>
      <c r="P59" s="191">
        <v>927.7</v>
      </c>
      <c r="Q59" s="192"/>
      <c r="R59" s="192"/>
      <c r="S59" s="192"/>
      <c r="T59" s="192"/>
      <c r="U59" s="192">
        <f t="shared" si="29"/>
        <v>927.7</v>
      </c>
      <c r="V59" s="192">
        <f t="shared" si="8"/>
        <v>541.1583333333333</v>
      </c>
      <c r="W59" s="139">
        <f t="shared" si="9"/>
        <v>541.1583333333333</v>
      </c>
      <c r="X59" s="129"/>
      <c r="Y59" s="183">
        <f t="shared" si="7"/>
        <v>541.1583333333333</v>
      </c>
    </row>
    <row r="60" spans="1:28" ht="25.5" customHeight="1">
      <c r="A60" s="178" t="s">
        <v>55</v>
      </c>
      <c r="B60" s="179" t="s">
        <v>56</v>
      </c>
      <c r="C60" s="178" t="s">
        <v>5</v>
      </c>
      <c r="D60" s="180"/>
      <c r="E60" s="182">
        <f t="shared" ref="E60" si="30">E61</f>
        <v>0</v>
      </c>
      <c r="F60" s="182">
        <f>F61</f>
        <v>28084.94</v>
      </c>
      <c r="G60" s="182"/>
      <c r="H60" s="182">
        <f>H61</f>
        <v>25166.489999999998</v>
      </c>
      <c r="I60" s="182">
        <f t="shared" ref="I60:M60" si="31">I61</f>
        <v>26676.489999999998</v>
      </c>
      <c r="J60" s="182">
        <f t="shared" si="31"/>
        <v>28010.320000000003</v>
      </c>
      <c r="K60" s="182">
        <f t="shared" si="31"/>
        <v>29130.710000000006</v>
      </c>
      <c r="L60" s="182">
        <f t="shared" si="31"/>
        <v>30003.309999999994</v>
      </c>
      <c r="M60" s="182">
        <f t="shared" si="31"/>
        <v>27797.719999999998</v>
      </c>
      <c r="N60" s="195">
        <f t="shared" si="10"/>
        <v>53251.429999999993</v>
      </c>
      <c r="O60" s="182">
        <f t="shared" si="4"/>
        <v>22188.095833333333</v>
      </c>
      <c r="P60" s="181">
        <f>P61</f>
        <v>199.9</v>
      </c>
      <c r="Q60" s="182">
        <f t="shared" ref="Q60:S60" si="32">Q61</f>
        <v>2256.12</v>
      </c>
      <c r="R60" s="182">
        <f t="shared" si="32"/>
        <v>3937.21</v>
      </c>
      <c r="S60" s="182">
        <f t="shared" si="32"/>
        <v>19735.660000000003</v>
      </c>
      <c r="T60" s="182">
        <f>T61+T95</f>
        <v>4957.8200000000006</v>
      </c>
      <c r="U60" s="192">
        <f>U61</f>
        <v>31086.710000000003</v>
      </c>
      <c r="V60" s="139">
        <f>U60/12*7</f>
        <v>18133.914166666669</v>
      </c>
      <c r="W60" s="139">
        <f t="shared" si="9"/>
        <v>40322.01</v>
      </c>
      <c r="X60" s="129">
        <f>X61</f>
        <v>62050</v>
      </c>
      <c r="Y60" s="183">
        <f t="shared" si="7"/>
        <v>-21727.989999999998</v>
      </c>
      <c r="Z60" s="171">
        <v>62050</v>
      </c>
      <c r="AA60" s="172">
        <f>X60-Z60</f>
        <v>0</v>
      </c>
    </row>
    <row r="61" spans="1:28" ht="39" customHeight="1">
      <c r="A61" s="184">
        <v>7</v>
      </c>
      <c r="B61" s="185" t="s">
        <v>57</v>
      </c>
      <c r="C61" s="186" t="s">
        <v>5</v>
      </c>
      <c r="D61" s="180"/>
      <c r="E61" s="189">
        <f t="shared" ref="E61" si="33">SUM(E62:E89)+E94+E95</f>
        <v>0</v>
      </c>
      <c r="F61" s="189">
        <f>SUM(F62:F89)+F94+F95</f>
        <v>28084.94</v>
      </c>
      <c r="G61" s="189"/>
      <c r="H61" s="189">
        <f>SUM(H62:H89)+H94+H95</f>
        <v>25166.489999999998</v>
      </c>
      <c r="I61" s="189">
        <f t="shared" ref="I61:M61" si="34">SUM(I62:I89)+I94+I95</f>
        <v>26676.489999999998</v>
      </c>
      <c r="J61" s="189">
        <f t="shared" si="34"/>
        <v>28010.320000000003</v>
      </c>
      <c r="K61" s="189">
        <f t="shared" si="34"/>
        <v>29130.710000000006</v>
      </c>
      <c r="L61" s="189">
        <f t="shared" si="34"/>
        <v>30003.309999999994</v>
      </c>
      <c r="M61" s="189">
        <f t="shared" si="34"/>
        <v>27797.719999999998</v>
      </c>
      <c r="N61" s="183">
        <f t="shared" si="10"/>
        <v>53251.429999999993</v>
      </c>
      <c r="O61" s="182">
        <f t="shared" si="4"/>
        <v>22188.095833333333</v>
      </c>
      <c r="P61" s="188">
        <f>SUM(P62:P111)</f>
        <v>199.9</v>
      </c>
      <c r="Q61" s="189">
        <f>SUM(Q62:Q111)</f>
        <v>2256.12</v>
      </c>
      <c r="R61" s="189">
        <f>SUM(R62:R111)</f>
        <v>3937.21</v>
      </c>
      <c r="S61" s="189">
        <f>SUM(S62:S112)</f>
        <v>19735.660000000003</v>
      </c>
      <c r="T61" s="189">
        <f>SUM(T62:T112)</f>
        <v>4957.8200000000006</v>
      </c>
      <c r="U61" s="192">
        <f>SUM(U62:U112)</f>
        <v>31086.710000000003</v>
      </c>
      <c r="V61" s="139">
        <f t="shared" si="8"/>
        <v>18133.914166666669</v>
      </c>
      <c r="W61" s="139">
        <f t="shared" si="9"/>
        <v>40322.01</v>
      </c>
      <c r="X61" s="129">
        <f>SUM(X62:X112)</f>
        <v>62050</v>
      </c>
      <c r="Y61" s="183">
        <f t="shared" si="7"/>
        <v>-21727.989999999998</v>
      </c>
    </row>
    <row r="62" spans="1:28" ht="12.75" customHeight="1">
      <c r="A62" s="186" t="s">
        <v>58</v>
      </c>
      <c r="B62" s="185" t="s">
        <v>8</v>
      </c>
      <c r="C62" s="186" t="s">
        <v>5</v>
      </c>
      <c r="D62" s="180"/>
      <c r="E62" s="189"/>
      <c r="F62" s="189"/>
      <c r="G62" s="189"/>
      <c r="H62" s="189"/>
      <c r="I62" s="189"/>
      <c r="J62" s="189"/>
      <c r="K62" s="189"/>
      <c r="L62" s="189"/>
      <c r="M62" s="189"/>
      <c r="N62" s="183">
        <f t="shared" si="10"/>
        <v>0</v>
      </c>
      <c r="O62" s="182">
        <f t="shared" si="4"/>
        <v>0</v>
      </c>
      <c r="P62" s="191"/>
      <c r="Q62" s="192"/>
      <c r="R62" s="192"/>
      <c r="S62" s="192"/>
      <c r="T62" s="192"/>
      <c r="U62" s="192">
        <f>P62+Q62+R62+S62+T62</f>
        <v>0</v>
      </c>
      <c r="V62" s="192">
        <f t="shared" si="8"/>
        <v>0</v>
      </c>
      <c r="W62" s="139">
        <f t="shared" si="9"/>
        <v>0</v>
      </c>
      <c r="X62" s="129">
        <v>940</v>
      </c>
      <c r="Y62" s="183">
        <f t="shared" si="7"/>
        <v>-940</v>
      </c>
    </row>
    <row r="63" spans="1:28" ht="38.25">
      <c r="A63" s="186" t="s">
        <v>59</v>
      </c>
      <c r="B63" s="185" t="s">
        <v>60</v>
      </c>
      <c r="C63" s="186" t="s">
        <v>5</v>
      </c>
      <c r="D63" s="180"/>
      <c r="E63" s="189"/>
      <c r="F63" s="189">
        <v>20847.41</v>
      </c>
      <c r="G63" s="189"/>
      <c r="H63" s="189">
        <v>14264.02</v>
      </c>
      <c r="I63" s="189">
        <v>15119.86</v>
      </c>
      <c r="J63" s="189">
        <v>15875.85</v>
      </c>
      <c r="K63" s="189">
        <v>16510.88</v>
      </c>
      <c r="L63" s="189">
        <v>17006.21</v>
      </c>
      <c r="M63" s="189">
        <v>15755.36</v>
      </c>
      <c r="N63" s="183">
        <f t="shared" si="10"/>
        <v>35111.43</v>
      </c>
      <c r="O63" s="182">
        <f t="shared" si="4"/>
        <v>14629.762499999999</v>
      </c>
      <c r="P63" s="191"/>
      <c r="Q63" s="192">
        <v>1836.14</v>
      </c>
      <c r="R63" s="192"/>
      <c r="S63" s="192">
        <v>14254.75</v>
      </c>
      <c r="T63" s="192">
        <v>3829.0250000000001</v>
      </c>
      <c r="U63" s="192">
        <f t="shared" ref="U63:U112" si="35">P63+Q63+R63+S63+T63</f>
        <v>19919.915000000001</v>
      </c>
      <c r="V63" s="192">
        <f>U63/12*7</f>
        <v>11619.950416666668</v>
      </c>
      <c r="W63" s="139">
        <f t="shared" si="9"/>
        <v>26249.712916666667</v>
      </c>
      <c r="X63" s="129">
        <v>30610</v>
      </c>
      <c r="Y63" s="183">
        <f t="shared" si="7"/>
        <v>-4360.2870833333327</v>
      </c>
    </row>
    <row r="64" spans="1:28" ht="12.75" customHeight="1">
      <c r="A64" s="186" t="s">
        <v>61</v>
      </c>
      <c r="B64" s="185" t="s">
        <v>26</v>
      </c>
      <c r="C64" s="186" t="s">
        <v>5</v>
      </c>
      <c r="D64" s="180"/>
      <c r="E64" s="189"/>
      <c r="F64" s="189">
        <v>1125.76</v>
      </c>
      <c r="G64" s="189"/>
      <c r="H64" s="189">
        <v>770.26</v>
      </c>
      <c r="I64" s="189">
        <v>816.47</v>
      </c>
      <c r="J64" s="189">
        <v>857.3</v>
      </c>
      <c r="K64" s="189">
        <v>891.59</v>
      </c>
      <c r="L64" s="189">
        <v>918.34</v>
      </c>
      <c r="M64" s="189">
        <v>850.79</v>
      </c>
      <c r="N64" s="183">
        <f t="shared" si="10"/>
        <v>1896.02</v>
      </c>
      <c r="O64" s="182">
        <f t="shared" si="4"/>
        <v>790.00833333333333</v>
      </c>
      <c r="P64" s="191"/>
      <c r="Q64" s="192">
        <v>99.15</v>
      </c>
      <c r="R64" s="192"/>
      <c r="S64" s="192">
        <v>769.76</v>
      </c>
      <c r="T64" s="192">
        <v>206.76499999999999</v>
      </c>
      <c r="U64" s="192">
        <f t="shared" si="35"/>
        <v>1075.675</v>
      </c>
      <c r="V64" s="192">
        <f t="shared" si="8"/>
        <v>627.47708333333333</v>
      </c>
      <c r="W64" s="139">
        <f t="shared" si="9"/>
        <v>1417.4854166666667</v>
      </c>
      <c r="X64" s="129">
        <v>1728</v>
      </c>
      <c r="Y64" s="183">
        <f t="shared" si="7"/>
        <v>-310.51458333333335</v>
      </c>
    </row>
    <row r="65" spans="1:29">
      <c r="A65" s="186" t="s">
        <v>62</v>
      </c>
      <c r="B65" s="185" t="s">
        <v>122</v>
      </c>
      <c r="C65" s="186" t="s">
        <v>5</v>
      </c>
      <c r="D65" s="180"/>
      <c r="E65" s="189"/>
      <c r="F65" s="306">
        <v>938.13</v>
      </c>
      <c r="G65" s="199"/>
      <c r="H65" s="306">
        <v>641.88</v>
      </c>
      <c r="I65" s="306">
        <v>680.39</v>
      </c>
      <c r="J65" s="306">
        <v>714.41</v>
      </c>
      <c r="K65" s="306">
        <v>742.99</v>
      </c>
      <c r="L65" s="306">
        <v>765.28</v>
      </c>
      <c r="M65" s="306">
        <v>708.99</v>
      </c>
      <c r="N65" s="183">
        <f t="shared" si="10"/>
        <v>1580.01</v>
      </c>
      <c r="O65" s="182">
        <f t="shared" si="4"/>
        <v>658.33749999999998</v>
      </c>
      <c r="P65" s="191"/>
      <c r="Q65" s="192">
        <v>82.63</v>
      </c>
      <c r="R65" s="192"/>
      <c r="S65" s="192">
        <v>641.46</v>
      </c>
      <c r="T65" s="192">
        <v>172.31</v>
      </c>
      <c r="U65" s="192">
        <f t="shared" si="35"/>
        <v>896.40000000000009</v>
      </c>
      <c r="V65" s="192">
        <f t="shared" si="8"/>
        <v>522.9</v>
      </c>
      <c r="W65" s="139">
        <f t="shared" si="9"/>
        <v>1181.2375</v>
      </c>
      <c r="X65" s="129">
        <v>1291</v>
      </c>
      <c r="Y65" s="183">
        <f t="shared" si="7"/>
        <v>-109.76250000000005</v>
      </c>
    </row>
    <row r="66" spans="1:29">
      <c r="A66" s="186" t="s">
        <v>64</v>
      </c>
      <c r="B66" s="185" t="s">
        <v>63</v>
      </c>
      <c r="C66" s="186" t="s">
        <v>5</v>
      </c>
      <c r="D66" s="180"/>
      <c r="E66" s="189"/>
      <c r="F66" s="307"/>
      <c r="G66" s="200"/>
      <c r="H66" s="307"/>
      <c r="I66" s="307"/>
      <c r="J66" s="307"/>
      <c r="K66" s="307"/>
      <c r="L66" s="307"/>
      <c r="M66" s="307"/>
      <c r="N66" s="183">
        <f t="shared" si="10"/>
        <v>0</v>
      </c>
      <c r="O66" s="182">
        <f t="shared" si="4"/>
        <v>0</v>
      </c>
      <c r="P66" s="191"/>
      <c r="Q66" s="192"/>
      <c r="R66" s="192"/>
      <c r="S66" s="192">
        <v>224</v>
      </c>
      <c r="T66" s="192">
        <v>61.84</v>
      </c>
      <c r="U66" s="192">
        <f t="shared" si="35"/>
        <v>285.84000000000003</v>
      </c>
      <c r="V66" s="192">
        <f t="shared" si="8"/>
        <v>166.74000000000004</v>
      </c>
      <c r="W66" s="139">
        <f t="shared" si="9"/>
        <v>166.74000000000004</v>
      </c>
      <c r="X66" s="129"/>
      <c r="Y66" s="183">
        <f t="shared" si="7"/>
        <v>166.74000000000004</v>
      </c>
    </row>
    <row r="67" spans="1:29" ht="25.5">
      <c r="A67" s="186" t="s">
        <v>66</v>
      </c>
      <c r="B67" s="185" t="s">
        <v>156</v>
      </c>
      <c r="C67" s="186"/>
      <c r="D67" s="180"/>
      <c r="E67" s="189"/>
      <c r="F67" s="189">
        <v>183.5</v>
      </c>
      <c r="G67" s="189"/>
      <c r="H67" s="189"/>
      <c r="I67" s="189"/>
      <c r="J67" s="189"/>
      <c r="K67" s="189"/>
      <c r="L67" s="189"/>
      <c r="M67" s="189"/>
      <c r="N67" s="183">
        <f t="shared" si="10"/>
        <v>183.5</v>
      </c>
      <c r="O67" s="182">
        <f t="shared" si="4"/>
        <v>76.458333333333329</v>
      </c>
      <c r="P67" s="191"/>
      <c r="Q67" s="192"/>
      <c r="R67" s="192"/>
      <c r="S67" s="192"/>
      <c r="T67" s="192"/>
      <c r="U67" s="192">
        <f t="shared" si="35"/>
        <v>0</v>
      </c>
      <c r="V67" s="192">
        <f t="shared" si="8"/>
        <v>0</v>
      </c>
      <c r="W67" s="139">
        <f t="shared" si="9"/>
        <v>76.458333333333329</v>
      </c>
      <c r="X67" s="129"/>
      <c r="Y67" s="183">
        <f t="shared" si="7"/>
        <v>76.458333333333329</v>
      </c>
    </row>
    <row r="68" spans="1:29">
      <c r="A68" s="186" t="s">
        <v>68</v>
      </c>
      <c r="B68" s="185" t="s">
        <v>65</v>
      </c>
      <c r="C68" s="186" t="s">
        <v>5</v>
      </c>
      <c r="D68" s="180"/>
      <c r="E68" s="189"/>
      <c r="F68" s="189"/>
      <c r="G68" s="189"/>
      <c r="H68" s="189">
        <v>183.5</v>
      </c>
      <c r="I68" s="189">
        <v>194.51</v>
      </c>
      <c r="J68" s="189">
        <v>204.24</v>
      </c>
      <c r="K68" s="189">
        <v>212.4</v>
      </c>
      <c r="L68" s="189">
        <v>218.78</v>
      </c>
      <c r="M68" s="189">
        <v>202.69</v>
      </c>
      <c r="N68" s="183">
        <f t="shared" si="10"/>
        <v>183.5</v>
      </c>
      <c r="O68" s="182">
        <f t="shared" si="4"/>
        <v>76.458333333333329</v>
      </c>
      <c r="P68" s="191">
        <v>10</v>
      </c>
      <c r="Q68" s="192">
        <v>12</v>
      </c>
      <c r="R68" s="192"/>
      <c r="S68" s="192">
        <v>361</v>
      </c>
      <c r="T68" s="192"/>
      <c r="U68" s="192">
        <f t="shared" si="35"/>
        <v>383</v>
      </c>
      <c r="V68" s="192">
        <f t="shared" si="8"/>
        <v>223.41666666666669</v>
      </c>
      <c r="W68" s="139">
        <f t="shared" si="9"/>
        <v>299.875</v>
      </c>
      <c r="X68" s="129">
        <v>669</v>
      </c>
      <c r="Y68" s="183">
        <f t="shared" si="7"/>
        <v>-369.125</v>
      </c>
    </row>
    <row r="69" spans="1:29" ht="12.75" customHeight="1">
      <c r="A69" s="186" t="s">
        <v>70</v>
      </c>
      <c r="B69" s="185" t="s">
        <v>67</v>
      </c>
      <c r="C69" s="186" t="s">
        <v>5</v>
      </c>
      <c r="D69" s="180"/>
      <c r="E69" s="189"/>
      <c r="F69" s="189"/>
      <c r="G69" s="189"/>
      <c r="H69" s="189"/>
      <c r="I69" s="189"/>
      <c r="J69" s="189"/>
      <c r="K69" s="189"/>
      <c r="L69" s="189"/>
      <c r="M69" s="189"/>
      <c r="N69" s="183">
        <f t="shared" si="10"/>
        <v>0</v>
      </c>
      <c r="O69" s="182">
        <f t="shared" si="4"/>
        <v>0</v>
      </c>
      <c r="P69" s="191"/>
      <c r="Q69" s="192"/>
      <c r="R69" s="192"/>
      <c r="S69" s="192"/>
      <c r="T69" s="192"/>
      <c r="U69" s="192">
        <f t="shared" si="35"/>
        <v>0</v>
      </c>
      <c r="V69" s="192">
        <f t="shared" si="8"/>
        <v>0</v>
      </c>
      <c r="W69" s="139">
        <f t="shared" si="9"/>
        <v>0</v>
      </c>
      <c r="X69" s="129">
        <v>286</v>
      </c>
      <c r="Y69" s="183">
        <f t="shared" si="7"/>
        <v>-286</v>
      </c>
    </row>
    <row r="70" spans="1:29" ht="38.25" customHeight="1">
      <c r="A70" s="186" t="s">
        <v>72</v>
      </c>
      <c r="B70" s="185" t="s">
        <v>69</v>
      </c>
      <c r="C70" s="186" t="s">
        <v>5</v>
      </c>
      <c r="D70" s="180"/>
      <c r="E70" s="189"/>
      <c r="F70" s="189"/>
      <c r="G70" s="189"/>
      <c r="H70" s="189"/>
      <c r="I70" s="189"/>
      <c r="J70" s="189"/>
      <c r="K70" s="189"/>
      <c r="L70" s="189"/>
      <c r="M70" s="189"/>
      <c r="N70" s="183">
        <f t="shared" si="10"/>
        <v>0</v>
      </c>
      <c r="O70" s="182">
        <f t="shared" si="4"/>
        <v>0</v>
      </c>
      <c r="P70" s="191"/>
      <c r="Q70" s="192"/>
      <c r="R70" s="192"/>
      <c r="S70" s="192"/>
      <c r="T70" s="192"/>
      <c r="U70" s="192">
        <f t="shared" si="35"/>
        <v>0</v>
      </c>
      <c r="V70" s="192">
        <f t="shared" si="8"/>
        <v>0</v>
      </c>
      <c r="W70" s="139">
        <f t="shared" si="9"/>
        <v>0</v>
      </c>
      <c r="X70" s="129">
        <v>1281</v>
      </c>
      <c r="Y70" s="183">
        <f t="shared" si="7"/>
        <v>-1281</v>
      </c>
    </row>
    <row r="71" spans="1:29" ht="12.75" customHeight="1">
      <c r="A71" s="186" t="s">
        <v>74</v>
      </c>
      <c r="B71" s="185" t="s">
        <v>71</v>
      </c>
      <c r="C71" s="186" t="s">
        <v>5</v>
      </c>
      <c r="D71" s="180"/>
      <c r="E71" s="189"/>
      <c r="F71" s="189"/>
      <c r="G71" s="189"/>
      <c r="H71" s="189"/>
      <c r="I71" s="189"/>
      <c r="J71" s="189"/>
      <c r="K71" s="189"/>
      <c r="L71" s="189"/>
      <c r="M71" s="189"/>
      <c r="N71" s="183">
        <f t="shared" si="10"/>
        <v>0</v>
      </c>
      <c r="O71" s="182">
        <f t="shared" si="4"/>
        <v>0</v>
      </c>
      <c r="P71" s="191"/>
      <c r="Q71" s="192"/>
      <c r="R71" s="192"/>
      <c r="S71" s="192"/>
      <c r="T71" s="192"/>
      <c r="U71" s="192">
        <f t="shared" si="35"/>
        <v>0</v>
      </c>
      <c r="V71" s="192">
        <f t="shared" si="8"/>
        <v>0</v>
      </c>
      <c r="W71" s="139">
        <f t="shared" si="9"/>
        <v>0</v>
      </c>
      <c r="X71" s="129"/>
      <c r="Y71" s="183">
        <f t="shared" si="7"/>
        <v>0</v>
      </c>
    </row>
    <row r="72" spans="1:29">
      <c r="A72" s="186" t="s">
        <v>75</v>
      </c>
      <c r="B72" s="185" t="s">
        <v>73</v>
      </c>
      <c r="C72" s="186" t="s">
        <v>5</v>
      </c>
      <c r="D72" s="180"/>
      <c r="E72" s="189"/>
      <c r="F72" s="189"/>
      <c r="G72" s="189"/>
      <c r="H72" s="189"/>
      <c r="I72" s="189"/>
      <c r="J72" s="189"/>
      <c r="K72" s="189"/>
      <c r="L72" s="189"/>
      <c r="M72" s="189"/>
      <c r="N72" s="183">
        <f t="shared" si="10"/>
        <v>0</v>
      </c>
      <c r="O72" s="182">
        <f t="shared" si="4"/>
        <v>0</v>
      </c>
      <c r="P72" s="191"/>
      <c r="Q72" s="192"/>
      <c r="R72" s="192"/>
      <c r="S72" s="192"/>
      <c r="T72" s="192"/>
      <c r="U72" s="192">
        <f t="shared" si="35"/>
        <v>0</v>
      </c>
      <c r="V72" s="192">
        <f t="shared" si="8"/>
        <v>0</v>
      </c>
      <c r="W72" s="139">
        <f t="shared" ref="W72:W135" si="36">O72+V72</f>
        <v>0</v>
      </c>
      <c r="X72" s="129"/>
      <c r="Y72" s="183">
        <f t="shared" ref="Y72:Y120" si="37">W72-X72</f>
        <v>0</v>
      </c>
    </row>
    <row r="73" spans="1:29">
      <c r="A73" s="186" t="s">
        <v>76</v>
      </c>
      <c r="B73" s="185" t="s">
        <v>49</v>
      </c>
      <c r="C73" s="186" t="s">
        <v>5</v>
      </c>
      <c r="D73" s="180"/>
      <c r="E73" s="189"/>
      <c r="F73" s="189"/>
      <c r="G73" s="189"/>
      <c r="H73" s="189">
        <v>611.03</v>
      </c>
      <c r="I73" s="189">
        <v>647.69000000000005</v>
      </c>
      <c r="J73" s="189">
        <v>680.07</v>
      </c>
      <c r="K73" s="189">
        <v>707.28</v>
      </c>
      <c r="L73" s="189">
        <v>728.49</v>
      </c>
      <c r="M73" s="189">
        <v>674.91</v>
      </c>
      <c r="N73" s="183">
        <f t="shared" si="10"/>
        <v>611.03</v>
      </c>
      <c r="O73" s="182">
        <f t="shared" si="4"/>
        <v>254.5958333333333</v>
      </c>
      <c r="P73" s="191"/>
      <c r="Q73" s="192"/>
      <c r="R73" s="192"/>
      <c r="S73" s="192">
        <v>496.4</v>
      </c>
      <c r="T73" s="192">
        <v>71.58</v>
      </c>
      <c r="U73" s="192">
        <f t="shared" si="35"/>
        <v>567.98</v>
      </c>
      <c r="V73" s="192">
        <f t="shared" ref="V73:V137" si="38">U73/12*7</f>
        <v>331.32166666666672</v>
      </c>
      <c r="W73" s="139">
        <f t="shared" si="36"/>
        <v>585.91750000000002</v>
      </c>
      <c r="X73" s="129">
        <v>7050</v>
      </c>
      <c r="Y73" s="183">
        <f t="shared" si="37"/>
        <v>-6464.0825000000004</v>
      </c>
    </row>
    <row r="74" spans="1:29">
      <c r="A74" s="186" t="s">
        <v>77</v>
      </c>
      <c r="B74" s="185" t="s">
        <v>119</v>
      </c>
      <c r="C74" s="186" t="s">
        <v>5</v>
      </c>
      <c r="D74" s="180"/>
      <c r="E74" s="189"/>
      <c r="F74" s="189">
        <v>239.87</v>
      </c>
      <c r="G74" s="189"/>
      <c r="H74" s="189">
        <v>652.57000000000005</v>
      </c>
      <c r="I74" s="189">
        <v>691.72</v>
      </c>
      <c r="J74" s="189">
        <v>726.31</v>
      </c>
      <c r="K74" s="189">
        <v>755.36</v>
      </c>
      <c r="L74" s="189">
        <v>778.02</v>
      </c>
      <c r="M74" s="189">
        <v>720.79</v>
      </c>
      <c r="N74" s="183">
        <f t="shared" si="10"/>
        <v>892.44</v>
      </c>
      <c r="O74" s="182">
        <f t="shared" si="4"/>
        <v>371.85</v>
      </c>
      <c r="P74" s="191">
        <v>76</v>
      </c>
      <c r="Q74" s="192">
        <v>44</v>
      </c>
      <c r="R74" s="192">
        <v>70.37</v>
      </c>
      <c r="S74" s="192">
        <v>400.61</v>
      </c>
      <c r="T74" s="192">
        <v>117.3</v>
      </c>
      <c r="U74" s="192">
        <f t="shared" si="35"/>
        <v>708.28</v>
      </c>
      <c r="V74" s="192">
        <f t="shared" si="38"/>
        <v>413.16333333333336</v>
      </c>
      <c r="W74" s="139">
        <f t="shared" si="36"/>
        <v>785.01333333333332</v>
      </c>
      <c r="X74" s="129">
        <v>690</v>
      </c>
      <c r="Y74" s="183">
        <f t="shared" si="37"/>
        <v>95.013333333333321</v>
      </c>
    </row>
    <row r="75" spans="1:29" ht="16.5" customHeight="1">
      <c r="A75" s="186" t="s">
        <v>78</v>
      </c>
      <c r="B75" s="185" t="s">
        <v>52</v>
      </c>
      <c r="C75" s="186" t="s">
        <v>5</v>
      </c>
      <c r="D75" s="180"/>
      <c r="E75" s="189"/>
      <c r="F75" s="189">
        <v>182.37</v>
      </c>
      <c r="G75" s="189"/>
      <c r="H75" s="189">
        <v>301.14</v>
      </c>
      <c r="I75" s="189">
        <v>319.20999999999998</v>
      </c>
      <c r="J75" s="189">
        <v>335.17</v>
      </c>
      <c r="K75" s="189">
        <v>348.58</v>
      </c>
      <c r="L75" s="189">
        <v>359.03</v>
      </c>
      <c r="M75" s="189">
        <v>332.63</v>
      </c>
      <c r="N75" s="183">
        <f t="shared" si="10"/>
        <v>483.51</v>
      </c>
      <c r="O75" s="182">
        <f t="shared" si="4"/>
        <v>201.46249999999998</v>
      </c>
      <c r="P75" s="191">
        <v>43.9</v>
      </c>
      <c r="Q75" s="192">
        <v>53</v>
      </c>
      <c r="R75" s="192">
        <v>47.84</v>
      </c>
      <c r="S75" s="192">
        <v>180</v>
      </c>
      <c r="T75" s="192">
        <v>63</v>
      </c>
      <c r="U75" s="192">
        <f t="shared" si="35"/>
        <v>387.74</v>
      </c>
      <c r="V75" s="192">
        <f t="shared" si="38"/>
        <v>226.18166666666667</v>
      </c>
      <c r="W75" s="139">
        <f t="shared" si="36"/>
        <v>427.64416666666665</v>
      </c>
      <c r="X75" s="129"/>
      <c r="Y75" s="183">
        <f t="shared" si="37"/>
        <v>427.64416666666665</v>
      </c>
    </row>
    <row r="76" spans="1:29">
      <c r="A76" s="186" t="s">
        <v>79</v>
      </c>
      <c r="B76" s="185" t="s">
        <v>115</v>
      </c>
      <c r="C76" s="186" t="s">
        <v>5</v>
      </c>
      <c r="D76" s="180"/>
      <c r="E76" s="189"/>
      <c r="F76" s="189">
        <f>1832.5+260.25+23.5</f>
        <v>2116.25</v>
      </c>
      <c r="G76" s="189"/>
      <c r="H76" s="189">
        <f>1832.5+260.25+23.5</f>
        <v>2116.25</v>
      </c>
      <c r="I76" s="189">
        <f>1942.45+275.87+24.91</f>
        <v>2243.23</v>
      </c>
      <c r="J76" s="189">
        <f>2039.57+289.66+26.16</f>
        <v>2355.39</v>
      </c>
      <c r="K76" s="189">
        <f>2121.16+301.24+27.2</f>
        <v>2449.5999999999995</v>
      </c>
      <c r="L76" s="189">
        <f>2184.79+310.28+28.02</f>
        <v>2523.0899999999997</v>
      </c>
      <c r="M76" s="189">
        <f>2024.09+287.46+25.96</f>
        <v>2337.5099999999998</v>
      </c>
      <c r="N76" s="183">
        <f t="shared" si="10"/>
        <v>4232.5</v>
      </c>
      <c r="O76" s="182">
        <f t="shared" ref="O76:O121" si="39">N76/12*5</f>
        <v>1763.5416666666665</v>
      </c>
      <c r="P76" s="191"/>
      <c r="Q76" s="192">
        <v>99.2</v>
      </c>
      <c r="R76" s="192">
        <v>3564</v>
      </c>
      <c r="S76" s="192">
        <v>889</v>
      </c>
      <c r="T76" s="192">
        <v>406</v>
      </c>
      <c r="U76" s="192">
        <f t="shared" si="35"/>
        <v>4958.2</v>
      </c>
      <c r="V76" s="192">
        <f t="shared" si="38"/>
        <v>2892.2833333333333</v>
      </c>
      <c r="W76" s="139">
        <f t="shared" si="36"/>
        <v>4655.8249999999998</v>
      </c>
      <c r="X76" s="129">
        <f>586+3757+520+390+6512</f>
        <v>11765</v>
      </c>
      <c r="Y76" s="183">
        <f t="shared" si="37"/>
        <v>-7109.1750000000002</v>
      </c>
      <c r="Z76" s="198" t="s">
        <v>250</v>
      </c>
      <c r="AA76" s="198"/>
      <c r="AB76" s="198"/>
      <c r="AC76" s="198"/>
    </row>
    <row r="77" spans="1:29" ht="15.75" customHeight="1">
      <c r="A77" s="186" t="s">
        <v>80</v>
      </c>
      <c r="B77" s="185" t="s">
        <v>174</v>
      </c>
      <c r="C77" s="186" t="s">
        <v>5</v>
      </c>
      <c r="D77" s="180"/>
      <c r="E77" s="189"/>
      <c r="F77" s="189">
        <v>143.15</v>
      </c>
      <c r="G77" s="189"/>
      <c r="H77" s="189">
        <v>143.15</v>
      </c>
      <c r="I77" s="189">
        <v>151.74</v>
      </c>
      <c r="J77" s="189">
        <v>159.33000000000001</v>
      </c>
      <c r="K77" s="189">
        <v>165.7</v>
      </c>
      <c r="L77" s="189">
        <v>170.67</v>
      </c>
      <c r="M77" s="189">
        <v>158.12</v>
      </c>
      <c r="N77" s="183">
        <f t="shared" si="10"/>
        <v>286.3</v>
      </c>
      <c r="O77" s="182">
        <f t="shared" si="39"/>
        <v>119.29166666666667</v>
      </c>
      <c r="P77" s="191"/>
      <c r="Q77" s="192"/>
      <c r="R77" s="192"/>
      <c r="S77" s="192"/>
      <c r="T77" s="192"/>
      <c r="U77" s="192">
        <f t="shared" si="35"/>
        <v>0</v>
      </c>
      <c r="V77" s="192">
        <f t="shared" si="38"/>
        <v>0</v>
      </c>
      <c r="W77" s="139">
        <f t="shared" si="36"/>
        <v>119.29166666666667</v>
      </c>
      <c r="X77" s="129"/>
      <c r="Y77" s="183">
        <f t="shared" si="37"/>
        <v>119.29166666666667</v>
      </c>
    </row>
    <row r="78" spans="1:29" ht="25.5" customHeight="1">
      <c r="A78" s="186" t="s">
        <v>82</v>
      </c>
      <c r="B78" s="185" t="s">
        <v>195</v>
      </c>
      <c r="C78" s="186"/>
      <c r="D78" s="180"/>
      <c r="E78" s="189"/>
      <c r="F78" s="189"/>
      <c r="G78" s="189"/>
      <c r="H78" s="189"/>
      <c r="I78" s="189"/>
      <c r="J78" s="189"/>
      <c r="K78" s="189"/>
      <c r="L78" s="189"/>
      <c r="M78" s="189"/>
      <c r="N78" s="183">
        <f t="shared" ref="N78:N126" si="40">F78+H78</f>
        <v>0</v>
      </c>
      <c r="O78" s="182">
        <f t="shared" si="39"/>
        <v>0</v>
      </c>
      <c r="P78" s="191"/>
      <c r="Q78" s="192"/>
      <c r="R78" s="192"/>
      <c r="S78" s="192"/>
      <c r="T78" s="192"/>
      <c r="U78" s="192">
        <f t="shared" si="35"/>
        <v>0</v>
      </c>
      <c r="V78" s="192">
        <f t="shared" si="38"/>
        <v>0</v>
      </c>
      <c r="W78" s="139">
        <f t="shared" si="36"/>
        <v>0</v>
      </c>
      <c r="X78" s="129"/>
      <c r="Y78" s="183">
        <f t="shared" si="37"/>
        <v>0</v>
      </c>
    </row>
    <row r="79" spans="1:29" ht="38.25" customHeight="1">
      <c r="A79" s="186" t="s">
        <v>83</v>
      </c>
      <c r="B79" s="185" t="s">
        <v>173</v>
      </c>
      <c r="C79" s="186" t="s">
        <v>5</v>
      </c>
      <c r="D79" s="180"/>
      <c r="E79" s="189"/>
      <c r="F79" s="189">
        <v>1861.2</v>
      </c>
      <c r="G79" s="189"/>
      <c r="H79" s="189">
        <v>4342.8</v>
      </c>
      <c r="I79" s="189">
        <v>4603.37</v>
      </c>
      <c r="J79" s="189">
        <v>4833.54</v>
      </c>
      <c r="K79" s="189">
        <v>5026.88</v>
      </c>
      <c r="L79" s="189">
        <v>5177.68</v>
      </c>
      <c r="M79" s="189">
        <v>4796.8500000000004</v>
      </c>
      <c r="N79" s="183">
        <f t="shared" si="40"/>
        <v>6204</v>
      </c>
      <c r="O79" s="182">
        <f t="shared" si="39"/>
        <v>2585</v>
      </c>
      <c r="P79" s="191"/>
      <c r="Q79" s="192"/>
      <c r="R79" s="192"/>
      <c r="S79" s="192"/>
      <c r="T79" s="192"/>
      <c r="U79" s="192">
        <f t="shared" si="35"/>
        <v>0</v>
      </c>
      <c r="V79" s="192">
        <f t="shared" si="38"/>
        <v>0</v>
      </c>
      <c r="W79" s="139">
        <f t="shared" si="36"/>
        <v>2585</v>
      </c>
      <c r="X79" s="129"/>
      <c r="Y79" s="183">
        <f t="shared" si="37"/>
        <v>2585</v>
      </c>
    </row>
    <row r="80" spans="1:29" ht="63.75" customHeight="1">
      <c r="A80" s="186" t="s">
        <v>84</v>
      </c>
      <c r="B80" s="185" t="s">
        <v>81</v>
      </c>
      <c r="C80" s="186" t="s">
        <v>5</v>
      </c>
      <c r="D80" s="180"/>
      <c r="E80" s="189"/>
      <c r="F80" s="189"/>
      <c r="G80" s="189"/>
      <c r="H80" s="189"/>
      <c r="I80" s="189"/>
      <c r="J80" s="189"/>
      <c r="K80" s="189"/>
      <c r="L80" s="189"/>
      <c r="M80" s="189"/>
      <c r="N80" s="183">
        <f t="shared" si="40"/>
        <v>0</v>
      </c>
      <c r="O80" s="182">
        <f t="shared" si="39"/>
        <v>0</v>
      </c>
      <c r="P80" s="191"/>
      <c r="Q80" s="192"/>
      <c r="R80" s="192"/>
      <c r="S80" s="192"/>
      <c r="T80" s="192"/>
      <c r="U80" s="192">
        <f t="shared" si="35"/>
        <v>0</v>
      </c>
      <c r="V80" s="192">
        <f t="shared" si="38"/>
        <v>0</v>
      </c>
      <c r="W80" s="139">
        <f t="shared" si="36"/>
        <v>0</v>
      </c>
      <c r="X80" s="129"/>
      <c r="Y80" s="183">
        <f t="shared" si="37"/>
        <v>0</v>
      </c>
    </row>
    <row r="81" spans="1:25" ht="12.75" customHeight="1">
      <c r="A81" s="186" t="s">
        <v>85</v>
      </c>
      <c r="B81" s="185" t="s">
        <v>14</v>
      </c>
      <c r="C81" s="186" t="s">
        <v>5</v>
      </c>
      <c r="D81" s="180"/>
      <c r="E81" s="189"/>
      <c r="F81" s="189"/>
      <c r="G81" s="189"/>
      <c r="H81" s="189"/>
      <c r="I81" s="189"/>
      <c r="J81" s="189"/>
      <c r="K81" s="189"/>
      <c r="L81" s="189"/>
      <c r="M81" s="189"/>
      <c r="N81" s="183">
        <f t="shared" si="40"/>
        <v>0</v>
      </c>
      <c r="O81" s="182">
        <f t="shared" si="39"/>
        <v>0</v>
      </c>
      <c r="P81" s="191"/>
      <c r="Q81" s="192"/>
      <c r="R81" s="192"/>
      <c r="S81" s="192">
        <v>103</v>
      </c>
      <c r="T81" s="192"/>
      <c r="U81" s="192">
        <f t="shared" si="35"/>
        <v>103</v>
      </c>
      <c r="V81" s="192">
        <f t="shared" si="38"/>
        <v>60.083333333333336</v>
      </c>
      <c r="W81" s="139">
        <f t="shared" si="36"/>
        <v>60.083333333333336</v>
      </c>
      <c r="X81" s="129">
        <v>153</v>
      </c>
      <c r="Y81" s="183">
        <f t="shared" si="37"/>
        <v>-92.916666666666657</v>
      </c>
    </row>
    <row r="82" spans="1:25" ht="12.75" customHeight="1">
      <c r="A82" s="186" t="s">
        <v>86</v>
      </c>
      <c r="B82" s="185" t="s">
        <v>10</v>
      </c>
      <c r="C82" s="186" t="s">
        <v>5</v>
      </c>
      <c r="D82" s="180"/>
      <c r="E82" s="189"/>
      <c r="F82" s="189"/>
      <c r="G82" s="189"/>
      <c r="H82" s="189"/>
      <c r="I82" s="189"/>
      <c r="J82" s="189"/>
      <c r="K82" s="189"/>
      <c r="L82" s="189"/>
      <c r="M82" s="189"/>
      <c r="N82" s="183">
        <f t="shared" si="40"/>
        <v>0</v>
      </c>
      <c r="O82" s="182">
        <f t="shared" si="39"/>
        <v>0</v>
      </c>
      <c r="P82" s="191"/>
      <c r="Q82" s="192"/>
      <c r="R82" s="192"/>
      <c r="S82" s="192"/>
      <c r="T82" s="192"/>
      <c r="U82" s="192">
        <f t="shared" si="35"/>
        <v>0</v>
      </c>
      <c r="V82" s="192">
        <f t="shared" si="38"/>
        <v>0</v>
      </c>
      <c r="W82" s="139">
        <f t="shared" si="36"/>
        <v>0</v>
      </c>
      <c r="X82" s="129">
        <v>1488</v>
      </c>
      <c r="Y82" s="183">
        <f t="shared" si="37"/>
        <v>-1488</v>
      </c>
    </row>
    <row r="83" spans="1:25" ht="12.75" customHeight="1">
      <c r="A83" s="186" t="s">
        <v>87</v>
      </c>
      <c r="B83" s="185" t="s">
        <v>20</v>
      </c>
      <c r="C83" s="186" t="s">
        <v>5</v>
      </c>
      <c r="D83" s="180"/>
      <c r="E83" s="189"/>
      <c r="F83" s="189"/>
      <c r="G83" s="189"/>
      <c r="H83" s="189"/>
      <c r="I83" s="189"/>
      <c r="J83" s="189"/>
      <c r="K83" s="189"/>
      <c r="L83" s="189"/>
      <c r="M83" s="189"/>
      <c r="N83" s="183">
        <f t="shared" si="40"/>
        <v>0</v>
      </c>
      <c r="O83" s="182">
        <f t="shared" si="39"/>
        <v>0</v>
      </c>
      <c r="P83" s="191"/>
      <c r="Q83" s="192"/>
      <c r="R83" s="192"/>
      <c r="S83" s="192"/>
      <c r="T83" s="192"/>
      <c r="U83" s="192">
        <f t="shared" si="35"/>
        <v>0</v>
      </c>
      <c r="V83" s="192">
        <f t="shared" si="38"/>
        <v>0</v>
      </c>
      <c r="W83" s="139">
        <f t="shared" si="36"/>
        <v>0</v>
      </c>
      <c r="X83" s="129">
        <v>226</v>
      </c>
      <c r="Y83" s="183">
        <f t="shared" si="37"/>
        <v>-226</v>
      </c>
    </row>
    <row r="84" spans="1:25" ht="12.75" customHeight="1">
      <c r="A84" s="186" t="s">
        <v>88</v>
      </c>
      <c r="B84" s="185" t="s">
        <v>108</v>
      </c>
      <c r="C84" s="186" t="s">
        <v>5</v>
      </c>
      <c r="D84" s="180"/>
      <c r="E84" s="189"/>
      <c r="F84" s="189"/>
      <c r="G84" s="189"/>
      <c r="H84" s="189"/>
      <c r="I84" s="189"/>
      <c r="J84" s="189"/>
      <c r="K84" s="189"/>
      <c r="L84" s="189"/>
      <c r="M84" s="189"/>
      <c r="N84" s="183">
        <f t="shared" si="40"/>
        <v>0</v>
      </c>
      <c r="O84" s="182">
        <f t="shared" si="39"/>
        <v>0</v>
      </c>
      <c r="P84" s="191"/>
      <c r="Q84" s="192"/>
      <c r="R84" s="192"/>
      <c r="S84" s="192"/>
      <c r="T84" s="192"/>
      <c r="U84" s="192">
        <f t="shared" si="35"/>
        <v>0</v>
      </c>
      <c r="V84" s="192">
        <f t="shared" si="38"/>
        <v>0</v>
      </c>
      <c r="W84" s="139">
        <f t="shared" si="36"/>
        <v>0</v>
      </c>
      <c r="X84" s="129">
        <v>98</v>
      </c>
      <c r="Y84" s="183">
        <f t="shared" si="37"/>
        <v>-98</v>
      </c>
    </row>
    <row r="85" spans="1:25" ht="12.75" customHeight="1">
      <c r="A85" s="186" t="s">
        <v>89</v>
      </c>
      <c r="B85" s="185" t="s">
        <v>12</v>
      </c>
      <c r="C85" s="186" t="s">
        <v>5</v>
      </c>
      <c r="D85" s="180"/>
      <c r="E85" s="189"/>
      <c r="F85" s="189"/>
      <c r="G85" s="189"/>
      <c r="H85" s="189"/>
      <c r="I85" s="189"/>
      <c r="J85" s="189"/>
      <c r="K85" s="189"/>
      <c r="L85" s="189"/>
      <c r="M85" s="189"/>
      <c r="N85" s="183">
        <f t="shared" si="40"/>
        <v>0</v>
      </c>
      <c r="O85" s="182">
        <f t="shared" si="39"/>
        <v>0</v>
      </c>
      <c r="P85" s="191"/>
      <c r="Q85" s="192"/>
      <c r="R85" s="192"/>
      <c r="S85" s="192"/>
      <c r="T85" s="192"/>
      <c r="U85" s="192">
        <f t="shared" si="35"/>
        <v>0</v>
      </c>
      <c r="V85" s="192">
        <f t="shared" si="38"/>
        <v>0</v>
      </c>
      <c r="W85" s="139">
        <f t="shared" si="36"/>
        <v>0</v>
      </c>
      <c r="X85" s="129"/>
      <c r="Y85" s="183">
        <f t="shared" si="37"/>
        <v>0</v>
      </c>
    </row>
    <row r="86" spans="1:25" ht="17.25" customHeight="1">
      <c r="A86" s="186" t="s">
        <v>90</v>
      </c>
      <c r="B86" s="185" t="s">
        <v>128</v>
      </c>
      <c r="C86" s="186" t="s">
        <v>5</v>
      </c>
      <c r="D86" s="180"/>
      <c r="E86" s="189"/>
      <c r="F86" s="189"/>
      <c r="G86" s="189"/>
      <c r="H86" s="189"/>
      <c r="I86" s="189"/>
      <c r="J86" s="189"/>
      <c r="K86" s="189"/>
      <c r="L86" s="189"/>
      <c r="M86" s="189"/>
      <c r="N86" s="183">
        <f t="shared" si="40"/>
        <v>0</v>
      </c>
      <c r="O86" s="182">
        <f t="shared" si="39"/>
        <v>0</v>
      </c>
      <c r="P86" s="191"/>
      <c r="Q86" s="192"/>
      <c r="R86" s="192"/>
      <c r="S86" s="192"/>
      <c r="T86" s="192"/>
      <c r="U86" s="192">
        <f t="shared" si="35"/>
        <v>0</v>
      </c>
      <c r="V86" s="192">
        <f t="shared" si="38"/>
        <v>0</v>
      </c>
      <c r="W86" s="139">
        <f t="shared" si="36"/>
        <v>0</v>
      </c>
      <c r="X86" s="129"/>
      <c r="Y86" s="183">
        <f t="shared" si="37"/>
        <v>0</v>
      </c>
    </row>
    <row r="87" spans="1:25" ht="31.5" customHeight="1">
      <c r="A87" s="186" t="s">
        <v>113</v>
      </c>
      <c r="B87" s="185" t="s">
        <v>126</v>
      </c>
      <c r="C87" s="186" t="s">
        <v>5</v>
      </c>
      <c r="D87" s="180"/>
      <c r="E87" s="189"/>
      <c r="F87" s="189"/>
      <c r="G87" s="189"/>
      <c r="H87" s="189"/>
      <c r="I87" s="189"/>
      <c r="J87" s="189"/>
      <c r="K87" s="189"/>
      <c r="L87" s="189"/>
      <c r="M87" s="189"/>
      <c r="N87" s="183">
        <f t="shared" si="40"/>
        <v>0</v>
      </c>
      <c r="O87" s="182">
        <f t="shared" si="39"/>
        <v>0</v>
      </c>
      <c r="P87" s="191"/>
      <c r="Q87" s="192"/>
      <c r="R87" s="192"/>
      <c r="S87" s="192"/>
      <c r="T87" s="192"/>
      <c r="U87" s="192">
        <f t="shared" si="35"/>
        <v>0</v>
      </c>
      <c r="V87" s="192">
        <f t="shared" si="38"/>
        <v>0</v>
      </c>
      <c r="W87" s="139">
        <f t="shared" si="36"/>
        <v>0</v>
      </c>
      <c r="X87" s="129"/>
      <c r="Y87" s="183">
        <f t="shared" si="37"/>
        <v>0</v>
      </c>
    </row>
    <row r="88" spans="1:25" ht="38.25" customHeight="1">
      <c r="A88" s="186" t="s">
        <v>114</v>
      </c>
      <c r="B88" s="185" t="s">
        <v>127</v>
      </c>
      <c r="C88" s="186" t="s">
        <v>5</v>
      </c>
      <c r="D88" s="180"/>
      <c r="E88" s="189"/>
      <c r="F88" s="189"/>
      <c r="G88" s="189"/>
      <c r="H88" s="189"/>
      <c r="I88" s="189"/>
      <c r="J88" s="189"/>
      <c r="K88" s="189"/>
      <c r="L88" s="189"/>
      <c r="M88" s="189"/>
      <c r="N88" s="183">
        <f t="shared" si="40"/>
        <v>0</v>
      </c>
      <c r="O88" s="182">
        <f t="shared" si="39"/>
        <v>0</v>
      </c>
      <c r="P88" s="191"/>
      <c r="Q88" s="192"/>
      <c r="R88" s="192"/>
      <c r="S88" s="192"/>
      <c r="T88" s="192"/>
      <c r="U88" s="192">
        <f t="shared" si="35"/>
        <v>0</v>
      </c>
      <c r="V88" s="192">
        <f t="shared" si="38"/>
        <v>0</v>
      </c>
      <c r="W88" s="139">
        <f t="shared" si="36"/>
        <v>0</v>
      </c>
      <c r="X88" s="129"/>
      <c r="Y88" s="183">
        <f t="shared" si="37"/>
        <v>0</v>
      </c>
    </row>
    <row r="89" spans="1:25" ht="25.5" customHeight="1">
      <c r="A89" s="186" t="s">
        <v>123</v>
      </c>
      <c r="B89" s="185" t="s">
        <v>168</v>
      </c>
      <c r="C89" s="186" t="s">
        <v>5</v>
      </c>
      <c r="D89" s="180"/>
      <c r="E89" s="189"/>
      <c r="F89" s="189"/>
      <c r="G89" s="189"/>
      <c r="H89" s="189"/>
      <c r="I89" s="189"/>
      <c r="J89" s="189"/>
      <c r="K89" s="189"/>
      <c r="L89" s="189"/>
      <c r="M89" s="189"/>
      <c r="N89" s="183">
        <f t="shared" si="40"/>
        <v>0</v>
      </c>
      <c r="O89" s="182">
        <f t="shared" si="39"/>
        <v>0</v>
      </c>
      <c r="P89" s="191"/>
      <c r="Q89" s="192"/>
      <c r="R89" s="192"/>
      <c r="S89" s="192"/>
      <c r="T89" s="192"/>
      <c r="U89" s="192">
        <f t="shared" si="35"/>
        <v>0</v>
      </c>
      <c r="V89" s="192">
        <f t="shared" si="38"/>
        <v>0</v>
      </c>
      <c r="W89" s="139">
        <f t="shared" si="36"/>
        <v>0</v>
      </c>
      <c r="X89" s="129"/>
      <c r="Y89" s="183">
        <f t="shared" si="37"/>
        <v>0</v>
      </c>
    </row>
    <row r="90" spans="1:25" ht="12.75" customHeight="1">
      <c r="A90" s="186" t="s">
        <v>175</v>
      </c>
      <c r="B90" s="185" t="s">
        <v>169</v>
      </c>
      <c r="C90" s="186" t="s">
        <v>5</v>
      </c>
      <c r="D90" s="180"/>
      <c r="E90" s="189"/>
      <c r="F90" s="189"/>
      <c r="G90" s="189"/>
      <c r="H90" s="189"/>
      <c r="I90" s="189"/>
      <c r="J90" s="189"/>
      <c r="K90" s="189"/>
      <c r="L90" s="189"/>
      <c r="M90" s="189"/>
      <c r="N90" s="183">
        <f t="shared" si="40"/>
        <v>0</v>
      </c>
      <c r="O90" s="182">
        <f t="shared" si="39"/>
        <v>0</v>
      </c>
      <c r="P90" s="191"/>
      <c r="Q90" s="192"/>
      <c r="R90" s="192"/>
      <c r="S90" s="192"/>
      <c r="T90" s="192"/>
      <c r="U90" s="192">
        <f t="shared" si="35"/>
        <v>0</v>
      </c>
      <c r="V90" s="192">
        <f t="shared" si="38"/>
        <v>0</v>
      </c>
      <c r="W90" s="139">
        <f t="shared" si="36"/>
        <v>0</v>
      </c>
      <c r="X90" s="129"/>
      <c r="Y90" s="183">
        <f t="shared" si="37"/>
        <v>0</v>
      </c>
    </row>
    <row r="91" spans="1:25" ht="12.75" customHeight="1">
      <c r="A91" s="186" t="s">
        <v>176</v>
      </c>
      <c r="B91" s="185" t="s">
        <v>170</v>
      </c>
      <c r="C91" s="186" t="s">
        <v>5</v>
      </c>
      <c r="D91" s="180"/>
      <c r="E91" s="189"/>
      <c r="F91" s="189"/>
      <c r="G91" s="189"/>
      <c r="H91" s="189"/>
      <c r="I91" s="189"/>
      <c r="J91" s="189"/>
      <c r="K91" s="189"/>
      <c r="L91" s="189"/>
      <c r="M91" s="189"/>
      <c r="N91" s="183">
        <f t="shared" si="40"/>
        <v>0</v>
      </c>
      <c r="O91" s="182">
        <f t="shared" si="39"/>
        <v>0</v>
      </c>
      <c r="P91" s="191"/>
      <c r="Q91" s="192"/>
      <c r="R91" s="192"/>
      <c r="S91" s="192"/>
      <c r="T91" s="192"/>
      <c r="U91" s="192">
        <f t="shared" si="35"/>
        <v>0</v>
      </c>
      <c r="V91" s="192">
        <f t="shared" si="38"/>
        <v>0</v>
      </c>
      <c r="W91" s="139">
        <f t="shared" si="36"/>
        <v>0</v>
      </c>
      <c r="X91" s="129"/>
      <c r="Y91" s="183">
        <f t="shared" si="37"/>
        <v>0</v>
      </c>
    </row>
    <row r="92" spans="1:25" ht="15.75" customHeight="1">
      <c r="A92" s="186" t="s">
        <v>177</v>
      </c>
      <c r="B92" s="185" t="s">
        <v>171</v>
      </c>
      <c r="C92" s="186" t="s">
        <v>5</v>
      </c>
      <c r="D92" s="180"/>
      <c r="E92" s="189"/>
      <c r="F92" s="189"/>
      <c r="G92" s="189"/>
      <c r="H92" s="189"/>
      <c r="I92" s="189"/>
      <c r="J92" s="189"/>
      <c r="K92" s="189"/>
      <c r="L92" s="189"/>
      <c r="M92" s="189"/>
      <c r="N92" s="183">
        <f t="shared" si="40"/>
        <v>0</v>
      </c>
      <c r="O92" s="182">
        <f t="shared" si="39"/>
        <v>0</v>
      </c>
      <c r="P92" s="191"/>
      <c r="Q92" s="192"/>
      <c r="R92" s="192"/>
      <c r="S92" s="192"/>
      <c r="T92" s="192"/>
      <c r="U92" s="192">
        <f t="shared" si="35"/>
        <v>0</v>
      </c>
      <c r="V92" s="192">
        <f t="shared" si="38"/>
        <v>0</v>
      </c>
      <c r="W92" s="139">
        <f t="shared" si="36"/>
        <v>0</v>
      </c>
      <c r="X92" s="129"/>
      <c r="Y92" s="183">
        <f t="shared" si="37"/>
        <v>0</v>
      </c>
    </row>
    <row r="93" spans="1:25" ht="12.75" customHeight="1">
      <c r="A93" s="186" t="s">
        <v>178</v>
      </c>
      <c r="B93" s="185" t="s">
        <v>172</v>
      </c>
      <c r="C93" s="186" t="s">
        <v>5</v>
      </c>
      <c r="D93" s="180"/>
      <c r="E93" s="189"/>
      <c r="F93" s="189"/>
      <c r="G93" s="189"/>
      <c r="H93" s="189"/>
      <c r="I93" s="189"/>
      <c r="J93" s="189"/>
      <c r="K93" s="189"/>
      <c r="L93" s="189"/>
      <c r="M93" s="189"/>
      <c r="N93" s="183">
        <f t="shared" si="40"/>
        <v>0</v>
      </c>
      <c r="O93" s="182">
        <f t="shared" si="39"/>
        <v>0</v>
      </c>
      <c r="P93" s="191"/>
      <c r="Q93" s="192"/>
      <c r="R93" s="192"/>
      <c r="S93" s="192"/>
      <c r="T93" s="192"/>
      <c r="U93" s="192">
        <f t="shared" si="35"/>
        <v>0</v>
      </c>
      <c r="V93" s="192">
        <f t="shared" si="38"/>
        <v>0</v>
      </c>
      <c r="W93" s="139">
        <f t="shared" si="36"/>
        <v>0</v>
      </c>
      <c r="X93" s="129"/>
      <c r="Y93" s="183">
        <f t="shared" si="37"/>
        <v>0</v>
      </c>
    </row>
    <row r="94" spans="1:25" ht="25.5" customHeight="1">
      <c r="A94" s="186" t="s">
        <v>158</v>
      </c>
      <c r="B94" s="185" t="s">
        <v>41</v>
      </c>
      <c r="C94" s="186" t="s">
        <v>5</v>
      </c>
      <c r="D94" s="180"/>
      <c r="E94" s="189"/>
      <c r="F94" s="189"/>
      <c r="G94" s="189"/>
      <c r="H94" s="189">
        <v>401.56</v>
      </c>
      <c r="I94" s="189">
        <v>425.66</v>
      </c>
      <c r="J94" s="189">
        <v>446.94</v>
      </c>
      <c r="K94" s="189">
        <v>464.82</v>
      </c>
      <c r="L94" s="189">
        <v>478.76</v>
      </c>
      <c r="M94" s="189">
        <v>443.55</v>
      </c>
      <c r="N94" s="183">
        <f t="shared" si="40"/>
        <v>401.56</v>
      </c>
      <c r="O94" s="182">
        <f t="shared" si="39"/>
        <v>167.31666666666666</v>
      </c>
      <c r="P94" s="191"/>
      <c r="Q94" s="192"/>
      <c r="R94" s="192"/>
      <c r="S94" s="192">
        <v>318.7</v>
      </c>
      <c r="T94" s="192"/>
      <c r="U94" s="192">
        <f t="shared" si="35"/>
        <v>318.7</v>
      </c>
      <c r="V94" s="192">
        <f t="shared" si="38"/>
        <v>185.90833333333333</v>
      </c>
      <c r="W94" s="139">
        <f t="shared" si="36"/>
        <v>353.22500000000002</v>
      </c>
      <c r="X94" s="129">
        <v>274</v>
      </c>
      <c r="Y94" s="183">
        <f t="shared" si="37"/>
        <v>79.225000000000023</v>
      </c>
    </row>
    <row r="95" spans="1:25" s="196" customFormat="1" ht="25.5">
      <c r="A95" s="178" t="s">
        <v>179</v>
      </c>
      <c r="B95" s="179" t="s">
        <v>129</v>
      </c>
      <c r="C95" s="178" t="s">
        <v>5</v>
      </c>
      <c r="D95" s="180"/>
      <c r="E95" s="182">
        <f t="shared" ref="E95:F95" si="41">SUM(E96:E111)</f>
        <v>0</v>
      </c>
      <c r="F95" s="182">
        <f t="shared" si="41"/>
        <v>447.3</v>
      </c>
      <c r="G95" s="182"/>
      <c r="H95" s="182">
        <f t="shared" ref="H95:M95" si="42">SUM(H96:H111)</f>
        <v>738.32999999999993</v>
      </c>
      <c r="I95" s="182">
        <f t="shared" si="42"/>
        <v>782.6400000000001</v>
      </c>
      <c r="J95" s="182">
        <f t="shared" si="42"/>
        <v>821.7700000000001</v>
      </c>
      <c r="K95" s="182">
        <f t="shared" si="42"/>
        <v>854.63</v>
      </c>
      <c r="L95" s="182">
        <f t="shared" si="42"/>
        <v>878.96</v>
      </c>
      <c r="M95" s="182">
        <f t="shared" si="42"/>
        <v>815.53</v>
      </c>
      <c r="N95" s="195">
        <f t="shared" si="40"/>
        <v>1185.6299999999999</v>
      </c>
      <c r="O95" s="182">
        <f t="shared" si="39"/>
        <v>494.01249999999999</v>
      </c>
      <c r="P95" s="153"/>
      <c r="Q95" s="139"/>
      <c r="R95" s="139"/>
      <c r="S95" s="139"/>
      <c r="T95" s="139"/>
      <c r="U95" s="192">
        <f t="shared" si="35"/>
        <v>0</v>
      </c>
      <c r="V95" s="192">
        <f t="shared" si="38"/>
        <v>0</v>
      </c>
      <c r="W95" s="139">
        <f t="shared" si="36"/>
        <v>494.01249999999999</v>
      </c>
      <c r="X95" s="130"/>
      <c r="Y95" s="183">
        <f t="shared" si="37"/>
        <v>494.01249999999999</v>
      </c>
    </row>
    <row r="96" spans="1:25" ht="12.75" customHeight="1">
      <c r="A96" s="186" t="s">
        <v>180</v>
      </c>
      <c r="B96" s="185" t="s">
        <v>91</v>
      </c>
      <c r="C96" s="186" t="s">
        <v>5</v>
      </c>
      <c r="D96" s="180"/>
      <c r="E96" s="189"/>
      <c r="F96" s="189"/>
      <c r="G96" s="189"/>
      <c r="H96" s="189"/>
      <c r="I96" s="189"/>
      <c r="J96" s="189"/>
      <c r="K96" s="189"/>
      <c r="L96" s="189"/>
      <c r="M96" s="189"/>
      <c r="N96" s="183">
        <f t="shared" si="40"/>
        <v>0</v>
      </c>
      <c r="O96" s="182">
        <f t="shared" si="39"/>
        <v>0</v>
      </c>
      <c r="P96" s="191"/>
      <c r="Q96" s="192"/>
      <c r="R96" s="192"/>
      <c r="S96" s="192"/>
      <c r="T96" s="192"/>
      <c r="U96" s="192">
        <f t="shared" si="35"/>
        <v>0</v>
      </c>
      <c r="V96" s="192">
        <f t="shared" si="38"/>
        <v>0</v>
      </c>
      <c r="W96" s="139">
        <f t="shared" si="36"/>
        <v>0</v>
      </c>
      <c r="X96" s="129">
        <v>18</v>
      </c>
      <c r="Y96" s="183">
        <f t="shared" si="37"/>
        <v>-18</v>
      </c>
    </row>
    <row r="97" spans="1:25" ht="25.5" customHeight="1">
      <c r="A97" s="186" t="s">
        <v>181</v>
      </c>
      <c r="B97" s="185" t="s">
        <v>149</v>
      </c>
      <c r="C97" s="186" t="s">
        <v>5</v>
      </c>
      <c r="D97" s="180"/>
      <c r="E97" s="189"/>
      <c r="F97" s="189"/>
      <c r="G97" s="189"/>
      <c r="H97" s="189"/>
      <c r="I97" s="189"/>
      <c r="J97" s="189"/>
      <c r="K97" s="189"/>
      <c r="L97" s="189"/>
      <c r="M97" s="189"/>
      <c r="N97" s="183">
        <f t="shared" si="40"/>
        <v>0</v>
      </c>
      <c r="O97" s="182">
        <f t="shared" si="39"/>
        <v>0</v>
      </c>
      <c r="P97" s="191"/>
      <c r="Q97" s="192"/>
      <c r="R97" s="192"/>
      <c r="S97" s="192"/>
      <c r="T97" s="192"/>
      <c r="U97" s="192">
        <f t="shared" si="35"/>
        <v>0</v>
      </c>
      <c r="V97" s="192">
        <f t="shared" si="38"/>
        <v>0</v>
      </c>
      <c r="W97" s="139">
        <f t="shared" si="36"/>
        <v>0</v>
      </c>
      <c r="X97" s="129">
        <v>63</v>
      </c>
      <c r="Y97" s="183">
        <f t="shared" si="37"/>
        <v>-63</v>
      </c>
    </row>
    <row r="98" spans="1:25" ht="12.75" customHeight="1">
      <c r="A98" s="186" t="s">
        <v>182</v>
      </c>
      <c r="B98" s="185" t="s">
        <v>92</v>
      </c>
      <c r="C98" s="186" t="s">
        <v>5</v>
      </c>
      <c r="D98" s="180"/>
      <c r="E98" s="189"/>
      <c r="F98" s="189"/>
      <c r="G98" s="189"/>
      <c r="H98" s="189"/>
      <c r="I98" s="189"/>
      <c r="J98" s="189"/>
      <c r="K98" s="189"/>
      <c r="L98" s="189"/>
      <c r="M98" s="189"/>
      <c r="N98" s="183">
        <f t="shared" si="40"/>
        <v>0</v>
      </c>
      <c r="O98" s="182">
        <f t="shared" si="39"/>
        <v>0</v>
      </c>
      <c r="P98" s="191"/>
      <c r="Q98" s="192"/>
      <c r="R98" s="192"/>
      <c r="S98" s="192"/>
      <c r="T98" s="192"/>
      <c r="U98" s="192">
        <f t="shared" si="35"/>
        <v>0</v>
      </c>
      <c r="V98" s="192">
        <f t="shared" si="38"/>
        <v>0</v>
      </c>
      <c r="W98" s="139">
        <f t="shared" si="36"/>
        <v>0</v>
      </c>
      <c r="X98" s="129"/>
      <c r="Y98" s="183">
        <f t="shared" si="37"/>
        <v>0</v>
      </c>
    </row>
    <row r="99" spans="1:25" ht="25.5" customHeight="1">
      <c r="A99" s="186" t="s">
        <v>183</v>
      </c>
      <c r="B99" s="185" t="s">
        <v>131</v>
      </c>
      <c r="C99" s="186" t="s">
        <v>5</v>
      </c>
      <c r="D99" s="180"/>
      <c r="E99" s="189"/>
      <c r="F99" s="189"/>
      <c r="G99" s="189"/>
      <c r="H99" s="189"/>
      <c r="I99" s="189"/>
      <c r="J99" s="189"/>
      <c r="K99" s="189"/>
      <c r="L99" s="189"/>
      <c r="M99" s="189"/>
      <c r="N99" s="183">
        <f t="shared" si="40"/>
        <v>0</v>
      </c>
      <c r="O99" s="182">
        <f t="shared" si="39"/>
        <v>0</v>
      </c>
      <c r="P99" s="191"/>
      <c r="Q99" s="192"/>
      <c r="R99" s="192"/>
      <c r="S99" s="192"/>
      <c r="T99" s="192"/>
      <c r="U99" s="192">
        <f t="shared" si="35"/>
        <v>0</v>
      </c>
      <c r="V99" s="192">
        <f t="shared" si="38"/>
        <v>0</v>
      </c>
      <c r="W99" s="139">
        <f t="shared" si="36"/>
        <v>0</v>
      </c>
      <c r="X99" s="129"/>
      <c r="Y99" s="183">
        <f t="shared" si="37"/>
        <v>0</v>
      </c>
    </row>
    <row r="100" spans="1:25" ht="25.5">
      <c r="A100" s="186" t="s">
        <v>184</v>
      </c>
      <c r="B100" s="185" t="s">
        <v>162</v>
      </c>
      <c r="C100" s="186" t="s">
        <v>5</v>
      </c>
      <c r="D100" s="180"/>
      <c r="E100" s="189"/>
      <c r="F100" s="306">
        <v>283.5</v>
      </c>
      <c r="G100" s="189"/>
      <c r="H100" s="189"/>
      <c r="I100" s="189"/>
      <c r="J100" s="189"/>
      <c r="K100" s="189"/>
      <c r="L100" s="189"/>
      <c r="M100" s="189"/>
      <c r="N100" s="183">
        <f t="shared" si="40"/>
        <v>283.5</v>
      </c>
      <c r="O100" s="182">
        <f t="shared" si="39"/>
        <v>118.125</v>
      </c>
      <c r="P100" s="191"/>
      <c r="Q100" s="192"/>
      <c r="R100" s="192"/>
      <c r="S100" s="192"/>
      <c r="T100" s="192"/>
      <c r="U100" s="192">
        <f t="shared" si="35"/>
        <v>0</v>
      </c>
      <c r="V100" s="192">
        <f t="shared" si="38"/>
        <v>0</v>
      </c>
      <c r="W100" s="139">
        <f t="shared" si="36"/>
        <v>118.125</v>
      </c>
      <c r="X100" s="129"/>
      <c r="Y100" s="183">
        <f t="shared" si="37"/>
        <v>118.125</v>
      </c>
    </row>
    <row r="101" spans="1:25" ht="25.5">
      <c r="A101" s="186" t="s">
        <v>185</v>
      </c>
      <c r="B101" s="185" t="s">
        <v>163</v>
      </c>
      <c r="C101" s="186" t="s">
        <v>5</v>
      </c>
      <c r="D101" s="180"/>
      <c r="E101" s="189"/>
      <c r="F101" s="307"/>
      <c r="G101" s="189"/>
      <c r="H101" s="189"/>
      <c r="I101" s="189"/>
      <c r="J101" s="189"/>
      <c r="K101" s="189"/>
      <c r="L101" s="189"/>
      <c r="M101" s="189"/>
      <c r="N101" s="183">
        <f t="shared" si="40"/>
        <v>0</v>
      </c>
      <c r="O101" s="182">
        <f t="shared" si="39"/>
        <v>0</v>
      </c>
      <c r="P101" s="191"/>
      <c r="Q101" s="192"/>
      <c r="R101" s="192">
        <v>225</v>
      </c>
      <c r="S101" s="192">
        <v>541</v>
      </c>
      <c r="T101" s="192"/>
      <c r="U101" s="192">
        <f t="shared" si="35"/>
        <v>766</v>
      </c>
      <c r="V101" s="192">
        <f t="shared" si="38"/>
        <v>446.83333333333337</v>
      </c>
      <c r="W101" s="139">
        <f t="shared" si="36"/>
        <v>446.83333333333337</v>
      </c>
      <c r="X101" s="129">
        <v>412</v>
      </c>
      <c r="Y101" s="183">
        <f t="shared" si="37"/>
        <v>34.833333333333371</v>
      </c>
    </row>
    <row r="102" spans="1:25" ht="25.5">
      <c r="A102" s="186" t="s">
        <v>186</v>
      </c>
      <c r="B102" s="185" t="s">
        <v>14</v>
      </c>
      <c r="C102" s="186" t="s">
        <v>5</v>
      </c>
      <c r="D102" s="180"/>
      <c r="E102" s="189"/>
      <c r="F102" s="189"/>
      <c r="G102" s="189"/>
      <c r="H102" s="189"/>
      <c r="I102" s="189"/>
      <c r="J102" s="189"/>
      <c r="K102" s="189"/>
      <c r="L102" s="189"/>
      <c r="M102" s="189"/>
      <c r="N102" s="183">
        <f t="shared" si="40"/>
        <v>0</v>
      </c>
      <c r="O102" s="182">
        <f t="shared" si="39"/>
        <v>0</v>
      </c>
      <c r="P102" s="191"/>
      <c r="Q102" s="192"/>
      <c r="R102" s="192"/>
      <c r="S102" s="192"/>
      <c r="T102" s="192"/>
      <c r="U102" s="192">
        <f t="shared" si="35"/>
        <v>0</v>
      </c>
      <c r="V102" s="192">
        <f t="shared" si="38"/>
        <v>0</v>
      </c>
      <c r="W102" s="139">
        <f t="shared" si="36"/>
        <v>0</v>
      </c>
      <c r="X102" s="129"/>
      <c r="Y102" s="183">
        <f t="shared" si="37"/>
        <v>0</v>
      </c>
    </row>
    <row r="103" spans="1:25" ht="12.75" customHeight="1">
      <c r="A103" s="186" t="s">
        <v>187</v>
      </c>
      <c r="B103" s="185" t="s">
        <v>54</v>
      </c>
      <c r="C103" s="186" t="s">
        <v>5</v>
      </c>
      <c r="D103" s="180"/>
      <c r="E103" s="189"/>
      <c r="F103" s="189">
        <v>163.80000000000001</v>
      </c>
      <c r="G103" s="189"/>
      <c r="H103" s="189">
        <f>700.53+37.8</f>
        <v>738.32999999999993</v>
      </c>
      <c r="I103" s="189">
        <f>742.57+40.07</f>
        <v>782.6400000000001</v>
      </c>
      <c r="J103" s="189">
        <f>779.7+42.07</f>
        <v>821.7700000000001</v>
      </c>
      <c r="K103" s="189">
        <f>810.88+43.75</f>
        <v>854.63</v>
      </c>
      <c r="L103" s="189">
        <f>835.21+43.75</f>
        <v>878.96</v>
      </c>
      <c r="M103" s="189">
        <f>773.78+41.75</f>
        <v>815.53</v>
      </c>
      <c r="N103" s="183">
        <f t="shared" si="40"/>
        <v>902.12999999999988</v>
      </c>
      <c r="O103" s="182">
        <f t="shared" si="39"/>
        <v>375.88749999999999</v>
      </c>
      <c r="P103" s="191"/>
      <c r="Q103" s="192"/>
      <c r="R103" s="192"/>
      <c r="S103" s="192"/>
      <c r="T103" s="192">
        <v>30</v>
      </c>
      <c r="U103" s="192">
        <f t="shared" si="35"/>
        <v>30</v>
      </c>
      <c r="V103" s="192">
        <f t="shared" si="38"/>
        <v>17.5</v>
      </c>
      <c r="W103" s="139">
        <f t="shared" si="36"/>
        <v>393.38749999999999</v>
      </c>
      <c r="X103" s="129">
        <f>2042+966</f>
        <v>3008</v>
      </c>
      <c r="Y103" s="183">
        <f t="shared" si="37"/>
        <v>-2614.6125000000002</v>
      </c>
    </row>
    <row r="104" spans="1:25" ht="25.5" customHeight="1">
      <c r="A104" s="186" t="s">
        <v>188</v>
      </c>
      <c r="B104" s="185" t="s">
        <v>130</v>
      </c>
      <c r="C104" s="186" t="s">
        <v>5</v>
      </c>
      <c r="D104" s="180"/>
      <c r="E104" s="189"/>
      <c r="F104" s="189"/>
      <c r="G104" s="189"/>
      <c r="H104" s="189"/>
      <c r="I104" s="189"/>
      <c r="J104" s="189"/>
      <c r="K104" s="189"/>
      <c r="L104" s="189"/>
      <c r="M104" s="189"/>
      <c r="N104" s="183">
        <f t="shared" si="40"/>
        <v>0</v>
      </c>
      <c r="O104" s="182">
        <f t="shared" si="39"/>
        <v>0</v>
      </c>
      <c r="P104" s="191"/>
      <c r="Q104" s="192"/>
      <c r="R104" s="192"/>
      <c r="S104" s="192"/>
      <c r="T104" s="192"/>
      <c r="U104" s="192">
        <f t="shared" si="35"/>
        <v>0</v>
      </c>
      <c r="V104" s="192">
        <f t="shared" si="38"/>
        <v>0</v>
      </c>
      <c r="W104" s="139">
        <f t="shared" si="36"/>
        <v>0</v>
      </c>
      <c r="X104" s="129"/>
      <c r="Y104" s="183">
        <f t="shared" si="37"/>
        <v>0</v>
      </c>
    </row>
    <row r="105" spans="1:25" ht="25.5" customHeight="1">
      <c r="A105" s="186" t="s">
        <v>189</v>
      </c>
      <c r="B105" s="185" t="s">
        <v>132</v>
      </c>
      <c r="C105" s="186" t="s">
        <v>5</v>
      </c>
      <c r="D105" s="180"/>
      <c r="E105" s="189"/>
      <c r="F105" s="189"/>
      <c r="G105" s="189"/>
      <c r="H105" s="189"/>
      <c r="I105" s="189"/>
      <c r="J105" s="189"/>
      <c r="K105" s="189"/>
      <c r="L105" s="189"/>
      <c r="M105" s="189"/>
      <c r="N105" s="183">
        <f t="shared" si="40"/>
        <v>0</v>
      </c>
      <c r="O105" s="182">
        <f t="shared" si="39"/>
        <v>0</v>
      </c>
      <c r="P105" s="191"/>
      <c r="Q105" s="192"/>
      <c r="R105" s="192"/>
      <c r="S105" s="192"/>
      <c r="T105" s="192"/>
      <c r="U105" s="192">
        <f t="shared" si="35"/>
        <v>0</v>
      </c>
      <c r="V105" s="192">
        <f t="shared" si="38"/>
        <v>0</v>
      </c>
      <c r="W105" s="139">
        <f t="shared" si="36"/>
        <v>0</v>
      </c>
      <c r="X105" s="129"/>
      <c r="Y105" s="183">
        <f t="shared" si="37"/>
        <v>0</v>
      </c>
    </row>
    <row r="106" spans="1:25" ht="25.5" customHeight="1">
      <c r="A106" s="186" t="s">
        <v>190</v>
      </c>
      <c r="B106" s="185" t="s">
        <v>93</v>
      </c>
      <c r="C106" s="186" t="s">
        <v>5</v>
      </c>
      <c r="D106" s="180"/>
      <c r="E106" s="189"/>
      <c r="F106" s="189"/>
      <c r="G106" s="189"/>
      <c r="H106" s="189"/>
      <c r="I106" s="189"/>
      <c r="J106" s="189"/>
      <c r="K106" s="189"/>
      <c r="L106" s="189"/>
      <c r="M106" s="189"/>
      <c r="N106" s="183">
        <f t="shared" si="40"/>
        <v>0</v>
      </c>
      <c r="O106" s="182">
        <f t="shared" si="39"/>
        <v>0</v>
      </c>
      <c r="P106" s="191"/>
      <c r="Q106" s="192"/>
      <c r="R106" s="192"/>
      <c r="S106" s="192"/>
      <c r="T106" s="192"/>
      <c r="U106" s="192">
        <f t="shared" si="35"/>
        <v>0</v>
      </c>
      <c r="V106" s="192">
        <f t="shared" si="38"/>
        <v>0</v>
      </c>
      <c r="W106" s="139">
        <f t="shared" si="36"/>
        <v>0</v>
      </c>
      <c r="X106" s="129"/>
      <c r="Y106" s="183">
        <f t="shared" si="37"/>
        <v>0</v>
      </c>
    </row>
    <row r="107" spans="1:25" ht="12.75" customHeight="1">
      <c r="A107" s="186" t="s">
        <v>191</v>
      </c>
      <c r="B107" s="185" t="s">
        <v>157</v>
      </c>
      <c r="C107" s="186" t="s">
        <v>5</v>
      </c>
      <c r="D107" s="180"/>
      <c r="E107" s="189"/>
      <c r="F107" s="189"/>
      <c r="G107" s="189"/>
      <c r="H107" s="189"/>
      <c r="I107" s="189"/>
      <c r="J107" s="189"/>
      <c r="K107" s="189"/>
      <c r="L107" s="189"/>
      <c r="M107" s="189"/>
      <c r="N107" s="183">
        <f t="shared" si="40"/>
        <v>0</v>
      </c>
      <c r="O107" s="182">
        <f t="shared" si="39"/>
        <v>0</v>
      </c>
      <c r="P107" s="191">
        <v>70</v>
      </c>
      <c r="Q107" s="192">
        <v>30</v>
      </c>
      <c r="R107" s="192">
        <v>30</v>
      </c>
      <c r="S107" s="192">
        <v>60</v>
      </c>
      <c r="T107" s="192"/>
      <c r="U107" s="192">
        <f t="shared" si="35"/>
        <v>190</v>
      </c>
      <c r="V107" s="192">
        <f t="shared" si="38"/>
        <v>110.83333333333334</v>
      </c>
      <c r="W107" s="139">
        <f t="shared" si="36"/>
        <v>110.83333333333334</v>
      </c>
      <c r="X107" s="129"/>
      <c r="Y107" s="183">
        <f t="shared" si="37"/>
        <v>110.83333333333334</v>
      </c>
    </row>
    <row r="108" spans="1:25" ht="12.75" customHeight="1">
      <c r="A108" s="186" t="s">
        <v>192</v>
      </c>
      <c r="B108" s="185" t="s">
        <v>159</v>
      </c>
      <c r="C108" s="186" t="s">
        <v>5</v>
      </c>
      <c r="D108" s="180"/>
      <c r="E108" s="189"/>
      <c r="F108" s="189"/>
      <c r="G108" s="189"/>
      <c r="H108" s="189"/>
      <c r="I108" s="189"/>
      <c r="J108" s="189"/>
      <c r="K108" s="189"/>
      <c r="L108" s="189"/>
      <c r="M108" s="189"/>
      <c r="N108" s="183">
        <f t="shared" si="40"/>
        <v>0</v>
      </c>
      <c r="O108" s="182">
        <f t="shared" si="39"/>
        <v>0</v>
      </c>
      <c r="P108" s="191"/>
      <c r="Q108" s="192"/>
      <c r="R108" s="192"/>
      <c r="S108" s="192"/>
      <c r="T108" s="192"/>
      <c r="U108" s="192">
        <f t="shared" si="35"/>
        <v>0</v>
      </c>
      <c r="V108" s="192">
        <f t="shared" si="38"/>
        <v>0</v>
      </c>
      <c r="W108" s="139">
        <f t="shared" si="36"/>
        <v>0</v>
      </c>
      <c r="X108" s="129"/>
      <c r="Y108" s="183">
        <f t="shared" si="37"/>
        <v>0</v>
      </c>
    </row>
    <row r="109" spans="1:25" ht="12.75" customHeight="1">
      <c r="A109" s="186" t="s">
        <v>193</v>
      </c>
      <c r="B109" s="185" t="s">
        <v>160</v>
      </c>
      <c r="C109" s="186" t="s">
        <v>5</v>
      </c>
      <c r="D109" s="180"/>
      <c r="E109" s="189"/>
      <c r="F109" s="189"/>
      <c r="G109" s="189"/>
      <c r="H109" s="189"/>
      <c r="I109" s="189"/>
      <c r="J109" s="189"/>
      <c r="K109" s="189"/>
      <c r="L109" s="189"/>
      <c r="M109" s="189"/>
      <c r="N109" s="183">
        <f t="shared" si="40"/>
        <v>0</v>
      </c>
      <c r="O109" s="182">
        <f t="shared" si="39"/>
        <v>0</v>
      </c>
      <c r="P109" s="191"/>
      <c r="Q109" s="192"/>
      <c r="R109" s="192"/>
      <c r="S109" s="192"/>
      <c r="T109" s="192"/>
      <c r="U109" s="192">
        <f t="shared" si="35"/>
        <v>0</v>
      </c>
      <c r="V109" s="192">
        <f t="shared" si="38"/>
        <v>0</v>
      </c>
      <c r="W109" s="139">
        <f t="shared" si="36"/>
        <v>0</v>
      </c>
      <c r="X109" s="129"/>
      <c r="Y109" s="183">
        <f t="shared" si="37"/>
        <v>0</v>
      </c>
    </row>
    <row r="110" spans="1:25" ht="12.75" customHeight="1">
      <c r="A110" s="186" t="s">
        <v>194</v>
      </c>
      <c r="B110" s="185" t="s">
        <v>161</v>
      </c>
      <c r="C110" s="186" t="s">
        <v>5</v>
      </c>
      <c r="D110" s="180"/>
      <c r="E110" s="189"/>
      <c r="F110" s="189"/>
      <c r="G110" s="189"/>
      <c r="H110" s="189"/>
      <c r="I110" s="189"/>
      <c r="J110" s="189"/>
      <c r="K110" s="189"/>
      <c r="L110" s="189"/>
      <c r="M110" s="189"/>
      <c r="N110" s="183">
        <f t="shared" si="40"/>
        <v>0</v>
      </c>
      <c r="O110" s="182">
        <f t="shared" si="39"/>
        <v>0</v>
      </c>
      <c r="P110" s="191"/>
      <c r="Q110" s="192"/>
      <c r="R110" s="192"/>
      <c r="S110" s="192"/>
      <c r="T110" s="192"/>
      <c r="U110" s="192">
        <f t="shared" si="35"/>
        <v>0</v>
      </c>
      <c r="V110" s="192">
        <f t="shared" si="38"/>
        <v>0</v>
      </c>
      <c r="W110" s="139">
        <f t="shared" si="36"/>
        <v>0</v>
      </c>
      <c r="X110" s="129"/>
      <c r="Y110" s="183">
        <f t="shared" si="37"/>
        <v>0</v>
      </c>
    </row>
    <row r="111" spans="1:25" ht="12.75" customHeight="1">
      <c r="A111" s="186" t="s">
        <v>196</v>
      </c>
      <c r="B111" s="185" t="s">
        <v>197</v>
      </c>
      <c r="C111" s="186" t="s">
        <v>5</v>
      </c>
      <c r="D111" s="180"/>
      <c r="E111" s="189"/>
      <c r="F111" s="189"/>
      <c r="G111" s="189"/>
      <c r="H111" s="189"/>
      <c r="I111" s="189"/>
      <c r="J111" s="189"/>
      <c r="K111" s="189"/>
      <c r="L111" s="189"/>
      <c r="M111" s="189"/>
      <c r="N111" s="183">
        <f t="shared" si="40"/>
        <v>0</v>
      </c>
      <c r="O111" s="182">
        <f t="shared" si="39"/>
        <v>0</v>
      </c>
      <c r="P111" s="191"/>
      <c r="Q111" s="192"/>
      <c r="R111" s="192"/>
      <c r="S111" s="192"/>
      <c r="T111" s="192"/>
      <c r="U111" s="192">
        <f t="shared" si="35"/>
        <v>0</v>
      </c>
      <c r="V111" s="192">
        <f t="shared" si="38"/>
        <v>0</v>
      </c>
      <c r="W111" s="139">
        <f t="shared" si="36"/>
        <v>0</v>
      </c>
      <c r="X111" s="129"/>
      <c r="Y111" s="183">
        <f t="shared" si="37"/>
        <v>0</v>
      </c>
    </row>
    <row r="112" spans="1:25" ht="12.75" customHeight="1">
      <c r="A112" s="186" t="s">
        <v>237</v>
      </c>
      <c r="B112" s="185" t="s">
        <v>239</v>
      </c>
      <c r="C112" s="186" t="s">
        <v>5</v>
      </c>
      <c r="D112" s="180"/>
      <c r="E112" s="189"/>
      <c r="F112" s="189"/>
      <c r="G112" s="189"/>
      <c r="H112" s="189"/>
      <c r="I112" s="189"/>
      <c r="J112" s="189"/>
      <c r="K112" s="189"/>
      <c r="L112" s="189"/>
      <c r="M112" s="189"/>
      <c r="N112" s="195"/>
      <c r="O112" s="182"/>
      <c r="P112" s="191"/>
      <c r="Q112" s="192"/>
      <c r="R112" s="192"/>
      <c r="S112" s="192">
        <v>495.98</v>
      </c>
      <c r="T112" s="192"/>
      <c r="U112" s="192">
        <f t="shared" si="35"/>
        <v>495.98</v>
      </c>
      <c r="V112" s="192">
        <f t="shared" si="38"/>
        <v>289.32166666666672</v>
      </c>
      <c r="W112" s="139">
        <f t="shared" si="36"/>
        <v>289.32166666666672</v>
      </c>
      <c r="X112" s="129"/>
      <c r="Y112" s="183">
        <f t="shared" si="37"/>
        <v>289.32166666666672</v>
      </c>
    </row>
    <row r="113" spans="1:26">
      <c r="A113" s="178" t="s">
        <v>94</v>
      </c>
      <c r="B113" s="179" t="s">
        <v>116</v>
      </c>
      <c r="C113" s="178" t="s">
        <v>5</v>
      </c>
      <c r="D113" s="180"/>
      <c r="E113" s="182">
        <f>E7+E60</f>
        <v>0</v>
      </c>
      <c r="F113" s="182">
        <f>F7+F60</f>
        <v>309922.28999999998</v>
      </c>
      <c r="G113" s="182"/>
      <c r="H113" s="182">
        <f t="shared" ref="H113:M113" si="43">H7+H60</f>
        <v>464994.40000000008</v>
      </c>
      <c r="I113" s="182">
        <f t="shared" si="43"/>
        <v>484112.21000000008</v>
      </c>
      <c r="J113" s="182">
        <f t="shared" si="43"/>
        <v>479703.64</v>
      </c>
      <c r="K113" s="182">
        <f t="shared" si="43"/>
        <v>482242.66000000003</v>
      </c>
      <c r="L113" s="182">
        <f t="shared" si="43"/>
        <v>481673.10000000003</v>
      </c>
      <c r="M113" s="182">
        <f t="shared" si="43"/>
        <v>478545.47</v>
      </c>
      <c r="N113" s="195">
        <f>F113+H113</f>
        <v>774916.69000000006</v>
      </c>
      <c r="O113" s="182">
        <f t="shared" si="39"/>
        <v>322881.95416666672</v>
      </c>
      <c r="P113" s="181">
        <f>P7+P60</f>
        <v>222469.1</v>
      </c>
      <c r="Q113" s="182">
        <f>Q7+Q60</f>
        <v>21780.940000000002</v>
      </c>
      <c r="R113" s="182">
        <f>R7+R60</f>
        <v>66956.335000000006</v>
      </c>
      <c r="S113" s="182">
        <f>S7+S60</f>
        <v>119170.81000000001</v>
      </c>
      <c r="T113" s="182">
        <f t="shared" ref="T113" si="44">T7+T60</f>
        <v>22708.899999999998</v>
      </c>
      <c r="U113" s="182">
        <f>U7+U60</f>
        <v>453086.08499999996</v>
      </c>
      <c r="V113" s="139">
        <f t="shared" si="38"/>
        <v>264300.21624999994</v>
      </c>
      <c r="W113" s="139">
        <f t="shared" si="36"/>
        <v>587182.17041666666</v>
      </c>
      <c r="X113" s="129">
        <f>X7+X60</f>
        <v>190745</v>
      </c>
      <c r="Y113" s="183">
        <f t="shared" si="37"/>
        <v>396437.17041666666</v>
      </c>
      <c r="Z113" s="171">
        <v>6769</v>
      </c>
    </row>
    <row r="114" spans="1:26">
      <c r="A114" s="178" t="s">
        <v>95</v>
      </c>
      <c r="B114" s="179" t="s">
        <v>96</v>
      </c>
      <c r="C114" s="178" t="s">
        <v>5</v>
      </c>
      <c r="D114" s="180"/>
      <c r="E114" s="201"/>
      <c r="F114" s="182"/>
      <c r="G114" s="182"/>
      <c r="H114" s="182"/>
      <c r="I114" s="182"/>
      <c r="J114" s="182"/>
      <c r="K114" s="182"/>
      <c r="L114" s="182"/>
      <c r="M114" s="182"/>
      <c r="N114" s="195">
        <f t="shared" si="40"/>
        <v>0</v>
      </c>
      <c r="O114" s="182">
        <f t="shared" si="39"/>
        <v>0</v>
      </c>
      <c r="P114" s="191"/>
      <c r="Q114" s="192"/>
      <c r="R114" s="192">
        <v>389.99</v>
      </c>
      <c r="S114" s="192">
        <v>168.54</v>
      </c>
      <c r="T114" s="192"/>
      <c r="U114" s="192">
        <f>P114+Q114+R114+S114+T114</f>
        <v>558.53</v>
      </c>
      <c r="V114" s="192">
        <f t="shared" si="38"/>
        <v>325.80916666666661</v>
      </c>
      <c r="W114" s="139">
        <f t="shared" si="36"/>
        <v>325.80916666666661</v>
      </c>
      <c r="X114" s="129">
        <f>X116-X113</f>
        <v>-6769</v>
      </c>
      <c r="Y114" s="183">
        <f t="shared" si="37"/>
        <v>7094.8091666666669</v>
      </c>
    </row>
    <row r="115" spans="1:26" ht="25.5">
      <c r="A115" s="178" t="s">
        <v>97</v>
      </c>
      <c r="B115" s="179" t="s">
        <v>245</v>
      </c>
      <c r="C115" s="178"/>
      <c r="D115" s="180"/>
      <c r="E115" s="201"/>
      <c r="F115" s="182"/>
      <c r="G115" s="182"/>
      <c r="H115" s="182"/>
      <c r="I115" s="182"/>
      <c r="J115" s="182"/>
      <c r="K115" s="182"/>
      <c r="L115" s="182"/>
      <c r="M115" s="182"/>
      <c r="N115" s="195"/>
      <c r="O115" s="182"/>
      <c r="P115" s="191"/>
      <c r="Q115" s="192"/>
      <c r="R115" s="192"/>
      <c r="S115" s="192"/>
      <c r="T115" s="192">
        <v>6180.91</v>
      </c>
      <c r="U115" s="192">
        <f>P115+Q115+R115+S115+T115</f>
        <v>6180.91</v>
      </c>
      <c r="V115" s="192"/>
      <c r="W115" s="139">
        <f t="shared" si="36"/>
        <v>0</v>
      </c>
      <c r="X115" s="129"/>
      <c r="Y115" s="183">
        <f t="shared" si="37"/>
        <v>0</v>
      </c>
    </row>
    <row r="116" spans="1:26">
      <c r="A116" s="178" t="s">
        <v>99</v>
      </c>
      <c r="B116" s="179" t="s">
        <v>98</v>
      </c>
      <c r="C116" s="178" t="s">
        <v>5</v>
      </c>
      <c r="D116" s="180"/>
      <c r="E116" s="202">
        <v>2542306.1</v>
      </c>
      <c r="F116" s="203">
        <f>F113+F114</f>
        <v>309922.28999999998</v>
      </c>
      <c r="G116" s="202"/>
      <c r="H116" s="203">
        <f t="shared" ref="H116:M116" si="45">H113+H114</f>
        <v>464994.40000000008</v>
      </c>
      <c r="I116" s="203">
        <f t="shared" si="45"/>
        <v>484112.21000000008</v>
      </c>
      <c r="J116" s="203">
        <f t="shared" si="45"/>
        <v>479703.64</v>
      </c>
      <c r="K116" s="203">
        <f t="shared" si="45"/>
        <v>482242.66000000003</v>
      </c>
      <c r="L116" s="203">
        <f t="shared" si="45"/>
        <v>481673.10000000003</v>
      </c>
      <c r="M116" s="203">
        <f t="shared" si="45"/>
        <v>478545.47</v>
      </c>
      <c r="N116" s="243">
        <f t="shared" si="40"/>
        <v>774916.69000000006</v>
      </c>
      <c r="O116" s="182">
        <f t="shared" si="39"/>
        <v>322881.95416666672</v>
      </c>
      <c r="P116" s="204">
        <f>P113+P114</f>
        <v>222469.1</v>
      </c>
      <c r="Q116" s="203">
        <f t="shared" ref="Q116:R116" si="46">Q113+Q114</f>
        <v>21780.940000000002</v>
      </c>
      <c r="R116" s="203">
        <f t="shared" si="46"/>
        <v>67346.325000000012</v>
      </c>
      <c r="S116" s="203">
        <f>S113+S114</f>
        <v>119339.35</v>
      </c>
      <c r="T116" s="203">
        <f t="shared" ref="T116" si="47">T113+T114</f>
        <v>22708.899999999998</v>
      </c>
      <c r="U116" s="203">
        <f>U113+U114</f>
        <v>453644.61499999999</v>
      </c>
      <c r="V116" s="139">
        <f t="shared" si="38"/>
        <v>264626.0254166667</v>
      </c>
      <c r="W116" s="139">
        <f t="shared" si="36"/>
        <v>587507.97958333348</v>
      </c>
      <c r="X116" s="129">
        <v>183976</v>
      </c>
      <c r="Y116" s="183">
        <f t="shared" si="37"/>
        <v>403531.97958333348</v>
      </c>
    </row>
    <row r="117" spans="1:26" ht="25.5">
      <c r="A117" s="178"/>
      <c r="B117" s="179" t="s">
        <v>242</v>
      </c>
      <c r="C117" s="178" t="s">
        <v>5</v>
      </c>
      <c r="D117" s="180"/>
      <c r="E117" s="202"/>
      <c r="F117" s="203"/>
      <c r="G117" s="202"/>
      <c r="H117" s="203"/>
      <c r="I117" s="203"/>
      <c r="J117" s="203"/>
      <c r="K117" s="203"/>
      <c r="L117" s="203"/>
      <c r="M117" s="203"/>
      <c r="N117" s="243"/>
      <c r="O117" s="182"/>
      <c r="P117" s="204"/>
      <c r="Q117" s="203"/>
      <c r="R117" s="203"/>
      <c r="S117" s="203">
        <v>85953</v>
      </c>
      <c r="T117" s="203"/>
      <c r="U117" s="192"/>
      <c r="V117" s="139">
        <f t="shared" si="38"/>
        <v>0</v>
      </c>
      <c r="W117" s="139">
        <f t="shared" si="36"/>
        <v>0</v>
      </c>
      <c r="X117" s="129"/>
      <c r="Y117" s="183">
        <f t="shared" si="37"/>
        <v>0</v>
      </c>
    </row>
    <row r="118" spans="1:26">
      <c r="A118" s="178"/>
      <c r="B118" s="179" t="s">
        <v>243</v>
      </c>
      <c r="C118" s="178" t="s">
        <v>5</v>
      </c>
      <c r="D118" s="180"/>
      <c r="E118" s="202"/>
      <c r="F118" s="203"/>
      <c r="G118" s="202"/>
      <c r="H118" s="203"/>
      <c r="I118" s="203"/>
      <c r="J118" s="203"/>
      <c r="K118" s="203"/>
      <c r="L118" s="203"/>
      <c r="M118" s="203"/>
      <c r="N118" s="243"/>
      <c r="O118" s="182"/>
      <c r="P118" s="204"/>
      <c r="Q118" s="203"/>
      <c r="R118" s="203"/>
      <c r="S118" s="203">
        <v>33386.35</v>
      </c>
      <c r="T118" s="203"/>
      <c r="U118" s="192"/>
      <c r="V118" s="139">
        <f t="shared" si="38"/>
        <v>0</v>
      </c>
      <c r="W118" s="139">
        <f t="shared" si="36"/>
        <v>0</v>
      </c>
      <c r="X118" s="129"/>
      <c r="Y118" s="183">
        <f t="shared" si="37"/>
        <v>0</v>
      </c>
    </row>
    <row r="119" spans="1:26" ht="25.5">
      <c r="A119" s="178"/>
      <c r="B119" s="179" t="s">
        <v>198</v>
      </c>
      <c r="C119" s="178" t="s">
        <v>5</v>
      </c>
      <c r="D119" s="180"/>
      <c r="E119" s="182"/>
      <c r="F119" s="182">
        <v>36801</v>
      </c>
      <c r="G119" s="182"/>
      <c r="H119" s="182">
        <v>44664.78</v>
      </c>
      <c r="I119" s="182"/>
      <c r="J119" s="182"/>
      <c r="K119" s="182"/>
      <c r="L119" s="182"/>
      <c r="M119" s="182">
        <v>8932.9599999999991</v>
      </c>
      <c r="N119" s="243">
        <f t="shared" si="40"/>
        <v>81465.78</v>
      </c>
      <c r="O119" s="182">
        <f t="shared" si="39"/>
        <v>33944.074999999997</v>
      </c>
      <c r="P119" s="191"/>
      <c r="Q119" s="139"/>
      <c r="R119" s="139"/>
      <c r="S119" s="139"/>
      <c r="T119" s="139"/>
      <c r="U119" s="139"/>
      <c r="V119" s="139">
        <f t="shared" si="38"/>
        <v>0</v>
      </c>
      <c r="W119" s="139">
        <f t="shared" si="36"/>
        <v>33944.074999999997</v>
      </c>
      <c r="X119" s="130"/>
      <c r="Y119" s="183">
        <f t="shared" si="37"/>
        <v>33944.074999999997</v>
      </c>
    </row>
    <row r="120" spans="1:26">
      <c r="A120" s="312" t="s">
        <v>102</v>
      </c>
      <c r="B120" s="313" t="s">
        <v>100</v>
      </c>
      <c r="C120" s="178" t="s">
        <v>101</v>
      </c>
      <c r="D120" s="180"/>
      <c r="E120" s="182"/>
      <c r="F120" s="182">
        <f>F122+F123+F124</f>
        <v>3019.02</v>
      </c>
      <c r="G120" s="182"/>
      <c r="H120" s="182">
        <v>587665</v>
      </c>
      <c r="I120" s="182">
        <v>587665</v>
      </c>
      <c r="J120" s="182">
        <v>587665</v>
      </c>
      <c r="K120" s="182">
        <v>587665</v>
      </c>
      <c r="L120" s="182">
        <v>587665</v>
      </c>
      <c r="M120" s="182">
        <v>587665</v>
      </c>
      <c r="N120" s="243">
        <f t="shared" si="40"/>
        <v>590684.02</v>
      </c>
      <c r="O120" s="182">
        <f t="shared" si="39"/>
        <v>246118.34166666667</v>
      </c>
      <c r="P120" s="191">
        <v>3429</v>
      </c>
      <c r="Q120" s="139">
        <v>173</v>
      </c>
      <c r="R120" s="139"/>
      <c r="S120" s="139">
        <v>535512</v>
      </c>
      <c r="T120" s="139">
        <v>36930</v>
      </c>
      <c r="U120" s="139">
        <f>T120+S120+R120+Q120+P120</f>
        <v>576044</v>
      </c>
      <c r="V120" s="139">
        <f t="shared" si="38"/>
        <v>336025.66666666663</v>
      </c>
      <c r="W120" s="139">
        <f t="shared" si="36"/>
        <v>582144.0083333333</v>
      </c>
      <c r="X120" s="130">
        <v>426482</v>
      </c>
      <c r="Y120" s="183">
        <f t="shared" si="37"/>
        <v>155662.0083333333</v>
      </c>
    </row>
    <row r="121" spans="1:26">
      <c r="A121" s="312"/>
      <c r="B121" s="313"/>
      <c r="C121" s="178" t="s">
        <v>5</v>
      </c>
      <c r="D121" s="180"/>
      <c r="E121" s="205">
        <f t="shared" ref="E121" si="48">E116</f>
        <v>2542306.1</v>
      </c>
      <c r="F121" s="205">
        <f>F116-F119</f>
        <v>273121.28999999998</v>
      </c>
      <c r="G121" s="205"/>
      <c r="H121" s="205">
        <f>H116-H119</f>
        <v>420329.62000000011</v>
      </c>
      <c r="I121" s="205">
        <f t="shared" ref="I121:L121" si="49">I116</f>
        <v>484112.21000000008</v>
      </c>
      <c r="J121" s="205">
        <f t="shared" si="49"/>
        <v>479703.64</v>
      </c>
      <c r="K121" s="205">
        <f t="shared" si="49"/>
        <v>482242.66000000003</v>
      </c>
      <c r="L121" s="205">
        <f t="shared" si="49"/>
        <v>481673.10000000003</v>
      </c>
      <c r="M121" s="205">
        <f>M116-M119</f>
        <v>469612.50999999995</v>
      </c>
      <c r="N121" s="243">
        <f t="shared" si="40"/>
        <v>693450.91000000015</v>
      </c>
      <c r="O121" s="182">
        <f t="shared" si="39"/>
        <v>288937.87916666671</v>
      </c>
      <c r="P121" s="206">
        <f>P116-P119</f>
        <v>222469.1</v>
      </c>
      <c r="Q121" s="205">
        <f>Q116-Q119</f>
        <v>21780.940000000002</v>
      </c>
      <c r="R121" s="205">
        <f>R116-R119</f>
        <v>67346.325000000012</v>
      </c>
      <c r="S121" s="205">
        <f>S116-S119</f>
        <v>119339.35</v>
      </c>
      <c r="T121" s="205">
        <f>T116-T119</f>
        <v>22708.899999999998</v>
      </c>
      <c r="U121" s="139">
        <f t="shared" ref="U121:U132" si="50">T121+S121+R121+Q121+P121</f>
        <v>453644.61499999999</v>
      </c>
      <c r="V121" s="139">
        <f t="shared" si="38"/>
        <v>264626.0254166667</v>
      </c>
      <c r="W121" s="139">
        <f t="shared" si="36"/>
        <v>553563.90458333341</v>
      </c>
      <c r="X121" s="130">
        <v>183976</v>
      </c>
      <c r="Y121" s="183">
        <f>W121-X121</f>
        <v>369587.90458333341</v>
      </c>
    </row>
    <row r="122" spans="1:26" ht="26.25" hidden="1" customHeight="1">
      <c r="A122" s="178"/>
      <c r="B122" s="179" t="s">
        <v>242</v>
      </c>
      <c r="C122" s="178"/>
      <c r="D122" s="180"/>
      <c r="E122" s="205"/>
      <c r="F122" s="205">
        <v>969.22</v>
      </c>
      <c r="G122" s="205"/>
      <c r="H122" s="205"/>
      <c r="I122" s="205"/>
      <c r="J122" s="205"/>
      <c r="K122" s="205"/>
      <c r="L122" s="205"/>
      <c r="M122" s="205"/>
      <c r="N122" s="183">
        <f t="shared" si="40"/>
        <v>969.22</v>
      </c>
      <c r="O122" s="207"/>
      <c r="P122" s="191"/>
      <c r="Q122" s="139"/>
      <c r="R122" s="139"/>
      <c r="S122" s="139">
        <v>345718</v>
      </c>
      <c r="T122" s="139"/>
      <c r="U122" s="139">
        <f t="shared" si="50"/>
        <v>345718</v>
      </c>
      <c r="V122" s="139">
        <f t="shared" si="38"/>
        <v>201668.83333333331</v>
      </c>
      <c r="W122" s="139">
        <f t="shared" si="36"/>
        <v>201668.83333333331</v>
      </c>
      <c r="X122" s="130"/>
    </row>
    <row r="123" spans="1:26" ht="12.75" hidden="1" customHeight="1">
      <c r="A123" s="178"/>
      <c r="B123" s="179" t="s">
        <v>243</v>
      </c>
      <c r="C123" s="178"/>
      <c r="D123" s="180"/>
      <c r="E123" s="205"/>
      <c r="F123" s="205">
        <v>173</v>
      </c>
      <c r="G123" s="205"/>
      <c r="H123" s="205"/>
      <c r="I123" s="205"/>
      <c r="J123" s="205"/>
      <c r="K123" s="205"/>
      <c r="L123" s="205"/>
      <c r="M123" s="205"/>
      <c r="N123" s="183">
        <f t="shared" si="40"/>
        <v>173</v>
      </c>
      <c r="O123" s="207"/>
      <c r="P123" s="191"/>
      <c r="Q123" s="139"/>
      <c r="R123" s="139"/>
      <c r="S123" s="139">
        <v>189794</v>
      </c>
      <c r="T123" s="139"/>
      <c r="U123" s="139">
        <f t="shared" si="50"/>
        <v>189794</v>
      </c>
      <c r="V123" s="139">
        <f t="shared" si="38"/>
        <v>110713.16666666666</v>
      </c>
      <c r="W123" s="139">
        <f t="shared" si="36"/>
        <v>110713.16666666666</v>
      </c>
      <c r="X123" s="130"/>
    </row>
    <row r="124" spans="1:26" ht="12.75" hidden="1" customHeight="1">
      <c r="A124" s="178"/>
      <c r="B124" s="179"/>
      <c r="C124" s="178"/>
      <c r="D124" s="180"/>
      <c r="E124" s="205"/>
      <c r="F124" s="205">
        <v>1876.8</v>
      </c>
      <c r="G124" s="205"/>
      <c r="H124" s="205"/>
      <c r="I124" s="205"/>
      <c r="J124" s="205"/>
      <c r="K124" s="205"/>
      <c r="L124" s="205"/>
      <c r="M124" s="205"/>
      <c r="N124" s="183">
        <f t="shared" si="40"/>
        <v>1876.8</v>
      </c>
      <c r="O124" s="207"/>
      <c r="P124" s="191"/>
      <c r="Q124" s="139"/>
      <c r="R124" s="139"/>
      <c r="S124" s="139"/>
      <c r="T124" s="139"/>
      <c r="U124" s="139">
        <f t="shared" si="50"/>
        <v>0</v>
      </c>
      <c r="V124" s="139">
        <f t="shared" si="38"/>
        <v>0</v>
      </c>
      <c r="W124" s="139">
        <f t="shared" si="36"/>
        <v>0</v>
      </c>
      <c r="X124" s="130"/>
    </row>
    <row r="125" spans="1:26" ht="12.75" hidden="1" customHeight="1">
      <c r="A125" s="312" t="s">
        <v>105</v>
      </c>
      <c r="B125" s="313" t="s">
        <v>103</v>
      </c>
      <c r="C125" s="178" t="s">
        <v>104</v>
      </c>
      <c r="D125" s="180"/>
      <c r="E125" s="182"/>
      <c r="F125" s="182">
        <v>17.04</v>
      </c>
      <c r="G125" s="182"/>
      <c r="H125" s="182">
        <v>26.13</v>
      </c>
      <c r="I125" s="182">
        <v>25.97</v>
      </c>
      <c r="J125" s="182">
        <v>25.82</v>
      </c>
      <c r="K125" s="182">
        <v>25.67</v>
      </c>
      <c r="L125" s="182">
        <v>25.51</v>
      </c>
      <c r="M125" s="182">
        <v>25.82</v>
      </c>
      <c r="N125" s="183">
        <f t="shared" si="40"/>
        <v>43.17</v>
      </c>
      <c r="O125" s="207"/>
      <c r="P125" s="191"/>
      <c r="Q125" s="139">
        <v>21.3</v>
      </c>
      <c r="R125" s="139"/>
      <c r="S125" s="139">
        <v>19</v>
      </c>
      <c r="T125" s="139">
        <v>52</v>
      </c>
      <c r="U125" s="139">
        <f t="shared" si="50"/>
        <v>92.3</v>
      </c>
      <c r="V125" s="139">
        <f t="shared" si="38"/>
        <v>53.841666666666669</v>
      </c>
      <c r="W125" s="139">
        <f t="shared" si="36"/>
        <v>53.841666666666669</v>
      </c>
      <c r="X125" s="130"/>
    </row>
    <row r="126" spans="1:26" ht="12.75" hidden="1" customHeight="1">
      <c r="A126" s="312"/>
      <c r="B126" s="313"/>
      <c r="C126" s="178" t="s">
        <v>101</v>
      </c>
      <c r="D126" s="180"/>
      <c r="E126" s="182"/>
      <c r="F126" s="182">
        <v>514.39</v>
      </c>
      <c r="G126" s="182"/>
      <c r="H126" s="182">
        <v>153532.56</v>
      </c>
      <c r="I126" s="182">
        <v>152628.42000000001</v>
      </c>
      <c r="J126" s="182">
        <v>151726.48000000001</v>
      </c>
      <c r="K126" s="182">
        <v>150826.74</v>
      </c>
      <c r="L126" s="182">
        <v>149929.19</v>
      </c>
      <c r="M126" s="182">
        <v>151728.68</v>
      </c>
      <c r="N126" s="183">
        <f t="shared" si="40"/>
        <v>154046.95000000001</v>
      </c>
      <c r="O126" s="207"/>
      <c r="P126" s="191"/>
      <c r="Q126" s="139">
        <v>47</v>
      </c>
      <c r="R126" s="139"/>
      <c r="S126" s="139">
        <v>91.2</v>
      </c>
      <c r="T126" s="139">
        <v>40010</v>
      </c>
      <c r="U126" s="139">
        <f t="shared" si="50"/>
        <v>40148.199999999997</v>
      </c>
      <c r="V126" s="139">
        <f t="shared" si="38"/>
        <v>23419.783333333329</v>
      </c>
      <c r="W126" s="139">
        <f t="shared" si="36"/>
        <v>23419.783333333329</v>
      </c>
      <c r="X126" s="130"/>
    </row>
    <row r="127" spans="1:26" ht="12.75" hidden="1" customHeight="1">
      <c r="A127" s="178" t="s">
        <v>244</v>
      </c>
      <c r="B127" s="179" t="s">
        <v>106</v>
      </c>
      <c r="C127" s="178" t="s">
        <v>107</v>
      </c>
      <c r="D127" s="180"/>
      <c r="E127" s="202"/>
      <c r="F127" s="205">
        <v>90.47</v>
      </c>
      <c r="G127" s="202"/>
      <c r="H127" s="205">
        <v>0.72</v>
      </c>
      <c r="I127" s="182">
        <v>0.82</v>
      </c>
      <c r="J127" s="182">
        <v>0.82</v>
      </c>
      <c r="K127" s="182">
        <v>0.82</v>
      </c>
      <c r="L127" s="182">
        <v>0.82</v>
      </c>
      <c r="M127" s="208">
        <v>0.8</v>
      </c>
      <c r="N127" s="207"/>
      <c r="O127" s="207"/>
      <c r="P127" s="191">
        <v>64.88</v>
      </c>
      <c r="Q127" s="139">
        <v>125.9</v>
      </c>
      <c r="R127" s="139"/>
      <c r="S127" s="139">
        <v>0.223</v>
      </c>
      <c r="T127" s="244">
        <v>0.61499999999999999</v>
      </c>
      <c r="U127" s="139">
        <f t="shared" si="50"/>
        <v>191.61799999999999</v>
      </c>
      <c r="V127" s="139">
        <f t="shared" si="38"/>
        <v>111.77716666666667</v>
      </c>
      <c r="W127" s="139">
        <f t="shared" si="36"/>
        <v>111.77716666666667</v>
      </c>
      <c r="X127" s="130"/>
    </row>
    <row r="128" spans="1:26" ht="24.75" hidden="1" customHeight="1">
      <c r="A128" s="178"/>
      <c r="B128" s="179" t="s">
        <v>242</v>
      </c>
      <c r="C128" s="178" t="s">
        <v>5</v>
      </c>
      <c r="D128" s="180"/>
      <c r="E128" s="202"/>
      <c r="F128" s="205"/>
      <c r="G128" s="202"/>
      <c r="H128" s="205"/>
      <c r="I128" s="182"/>
      <c r="J128" s="182"/>
      <c r="K128" s="182"/>
      <c r="L128" s="182"/>
      <c r="M128" s="208"/>
      <c r="N128" s="207"/>
      <c r="O128" s="207"/>
      <c r="P128" s="191"/>
      <c r="Q128" s="139"/>
      <c r="R128" s="139"/>
      <c r="S128" s="139">
        <v>0.249</v>
      </c>
      <c r="T128" s="139"/>
      <c r="U128" s="139">
        <f t="shared" si="50"/>
        <v>0.249</v>
      </c>
      <c r="V128" s="139">
        <f t="shared" si="38"/>
        <v>0.14525000000000002</v>
      </c>
      <c r="W128" s="139">
        <f t="shared" si="36"/>
        <v>0.14525000000000002</v>
      </c>
      <c r="X128" s="130"/>
    </row>
    <row r="129" spans="1:24" ht="12.75" hidden="1" customHeight="1">
      <c r="A129" s="178"/>
      <c r="B129" s="179" t="s">
        <v>243</v>
      </c>
      <c r="C129" s="178" t="s">
        <v>5</v>
      </c>
      <c r="D129" s="180"/>
      <c r="E129" s="202"/>
      <c r="F129" s="205"/>
      <c r="G129" s="202"/>
      <c r="H129" s="205"/>
      <c r="I129" s="182"/>
      <c r="J129" s="182"/>
      <c r="K129" s="182"/>
      <c r="L129" s="182"/>
      <c r="M129" s="208"/>
      <c r="N129" s="207"/>
      <c r="O129" s="207"/>
      <c r="P129" s="191"/>
      <c r="Q129" s="139"/>
      <c r="R129" s="139"/>
      <c r="S129" s="139">
        <v>0.17599999999999999</v>
      </c>
      <c r="T129" s="139"/>
      <c r="U129" s="139">
        <f t="shared" si="50"/>
        <v>0.17599999999999999</v>
      </c>
      <c r="V129" s="139">
        <f t="shared" si="38"/>
        <v>0.10266666666666667</v>
      </c>
      <c r="W129" s="139">
        <f t="shared" si="36"/>
        <v>0.10266666666666667</v>
      </c>
      <c r="X129" s="130"/>
    </row>
    <row r="130" spans="1:24" ht="45" hidden="1" customHeight="1">
      <c r="A130" s="178"/>
      <c r="B130" s="209" t="s">
        <v>150</v>
      </c>
      <c r="C130" s="178" t="s">
        <v>107</v>
      </c>
      <c r="D130" s="180"/>
      <c r="E130" s="202"/>
      <c r="F130" s="210"/>
      <c r="G130" s="202"/>
      <c r="H130" s="210"/>
      <c r="I130" s="211"/>
      <c r="J130" s="211"/>
      <c r="K130" s="211"/>
      <c r="L130" s="211"/>
      <c r="M130" s="212"/>
      <c r="N130" s="207"/>
      <c r="O130" s="207"/>
      <c r="P130" s="191"/>
      <c r="Q130" s="139"/>
      <c r="R130" s="139"/>
      <c r="S130" s="139"/>
      <c r="T130" s="139"/>
      <c r="U130" s="139">
        <f t="shared" si="50"/>
        <v>0</v>
      </c>
      <c r="V130" s="139">
        <f t="shared" si="38"/>
        <v>0</v>
      </c>
      <c r="W130" s="139">
        <f t="shared" si="36"/>
        <v>0</v>
      </c>
      <c r="X130" s="130"/>
    </row>
    <row r="131" spans="1:24" ht="45" hidden="1" customHeight="1">
      <c r="A131" s="178"/>
      <c r="B131" s="179" t="s">
        <v>151</v>
      </c>
      <c r="C131" s="178"/>
      <c r="D131" s="180"/>
      <c r="E131" s="202"/>
      <c r="F131" s="213"/>
      <c r="G131" s="202"/>
      <c r="H131" s="213"/>
      <c r="I131" s="182"/>
      <c r="J131" s="213"/>
      <c r="K131" s="213"/>
      <c r="L131" s="213"/>
      <c r="M131" s="213"/>
      <c r="N131" s="207"/>
      <c r="O131" s="207"/>
      <c r="P131" s="191"/>
      <c r="Q131" s="139"/>
      <c r="R131" s="139"/>
      <c r="S131" s="139"/>
      <c r="T131" s="139"/>
      <c r="U131" s="139">
        <f t="shared" si="50"/>
        <v>0</v>
      </c>
      <c r="V131" s="139">
        <f t="shared" si="38"/>
        <v>0</v>
      </c>
      <c r="W131" s="139">
        <f t="shared" si="36"/>
        <v>0</v>
      </c>
      <c r="X131" s="130"/>
    </row>
    <row r="132" spans="1:24" ht="85.5" hidden="1" customHeight="1">
      <c r="A132" s="214"/>
      <c r="B132" s="215" t="s">
        <v>152</v>
      </c>
      <c r="C132" s="214" t="s">
        <v>5</v>
      </c>
      <c r="D132" s="216"/>
      <c r="E132" s="217"/>
      <c r="F132" s="218"/>
      <c r="G132" s="217"/>
      <c r="H132" s="218"/>
      <c r="I132" s="219"/>
      <c r="J132" s="217"/>
      <c r="K132" s="217"/>
      <c r="L132" s="217"/>
      <c r="M132" s="220"/>
      <c r="N132" s="207"/>
      <c r="O132" s="207"/>
      <c r="P132" s="191"/>
      <c r="Q132" s="139"/>
      <c r="R132" s="139"/>
      <c r="S132" s="139"/>
      <c r="T132" s="139"/>
      <c r="U132" s="139">
        <f t="shared" si="50"/>
        <v>0</v>
      </c>
      <c r="V132" s="139">
        <f t="shared" si="38"/>
        <v>0</v>
      </c>
      <c r="W132" s="139">
        <f t="shared" si="36"/>
        <v>0</v>
      </c>
      <c r="X132" s="130"/>
    </row>
    <row r="133" spans="1:24" s="228" customFormat="1" ht="13.5" hidden="1" customHeight="1">
      <c r="A133" s="214"/>
      <c r="B133" s="215"/>
      <c r="C133" s="214"/>
      <c r="D133" s="221"/>
      <c r="E133" s="222"/>
      <c r="F133" s="223">
        <v>73.84</v>
      </c>
      <c r="G133" s="224" t="s">
        <v>215</v>
      </c>
      <c r="H133" s="223">
        <v>0.89</v>
      </c>
      <c r="I133" s="223">
        <v>1.03</v>
      </c>
      <c r="J133" s="223">
        <v>1.02</v>
      </c>
      <c r="K133" s="223">
        <v>1.03</v>
      </c>
      <c r="L133" s="223">
        <v>1.04</v>
      </c>
      <c r="M133" s="225">
        <v>0.87</v>
      </c>
      <c r="N133" s="226"/>
      <c r="O133" s="226"/>
      <c r="P133" s="227"/>
      <c r="Q133" s="245"/>
      <c r="R133" s="245"/>
      <c r="S133" s="245"/>
      <c r="T133" s="245"/>
      <c r="U133" s="245"/>
      <c r="V133" s="139">
        <f t="shared" si="38"/>
        <v>0</v>
      </c>
      <c r="W133" s="139">
        <f t="shared" si="36"/>
        <v>0</v>
      </c>
      <c r="X133" s="254"/>
    </row>
    <row r="134" spans="1:24" s="228" customFormat="1" ht="27" hidden="1" customHeight="1">
      <c r="A134" s="214"/>
      <c r="B134" s="215"/>
      <c r="C134" s="214"/>
      <c r="D134" s="221"/>
      <c r="E134" s="222"/>
      <c r="F134" s="223">
        <v>196.43</v>
      </c>
      <c r="G134" s="224" t="s">
        <v>216</v>
      </c>
      <c r="H134" s="223">
        <v>0.49</v>
      </c>
      <c r="I134" s="223">
        <v>0.56000000000000005</v>
      </c>
      <c r="J134" s="223">
        <v>0.55000000000000004</v>
      </c>
      <c r="K134" s="223">
        <v>0.55000000000000004</v>
      </c>
      <c r="L134" s="223">
        <v>0.54</v>
      </c>
      <c r="M134" s="225">
        <v>0.61</v>
      </c>
      <c r="N134" s="226"/>
      <c r="O134" s="226"/>
      <c r="P134" s="227"/>
      <c r="Q134" s="245"/>
      <c r="R134" s="245"/>
      <c r="S134" s="245"/>
      <c r="T134" s="245"/>
      <c r="U134" s="245"/>
      <c r="V134" s="139">
        <f t="shared" si="38"/>
        <v>0</v>
      </c>
      <c r="W134" s="139">
        <f t="shared" si="36"/>
        <v>0</v>
      </c>
      <c r="X134" s="254"/>
    </row>
    <row r="135" spans="1:24" s="228" customFormat="1" ht="27" hidden="1" customHeight="1">
      <c r="A135" s="214"/>
      <c r="B135" s="215"/>
      <c r="C135" s="214"/>
      <c r="D135" s="221"/>
      <c r="E135" s="222"/>
      <c r="F135" s="223">
        <v>89.29</v>
      </c>
      <c r="G135" s="224" t="s">
        <v>217</v>
      </c>
      <c r="H135" s="223">
        <v>0.89</v>
      </c>
      <c r="I135" s="223">
        <v>1.03</v>
      </c>
      <c r="J135" s="223">
        <v>1.02</v>
      </c>
      <c r="K135" s="223">
        <v>1.03</v>
      </c>
      <c r="L135" s="223">
        <v>1.03</v>
      </c>
      <c r="M135" s="225">
        <v>2.15</v>
      </c>
      <c r="N135" s="226"/>
      <c r="O135" s="226"/>
      <c r="P135" s="227"/>
      <c r="Q135" s="245"/>
      <c r="R135" s="245"/>
      <c r="S135" s="245"/>
      <c r="T135" s="245"/>
      <c r="U135" s="245"/>
      <c r="V135" s="139">
        <f t="shared" si="38"/>
        <v>0</v>
      </c>
      <c r="W135" s="139">
        <f t="shared" si="36"/>
        <v>0</v>
      </c>
      <c r="X135" s="254"/>
    </row>
    <row r="136" spans="1:24" ht="30" hidden="1" customHeight="1">
      <c r="A136" s="229"/>
      <c r="B136" s="229" t="s">
        <v>199</v>
      </c>
      <c r="C136" s="229"/>
      <c r="D136" s="229"/>
      <c r="E136" s="229"/>
      <c r="F136" s="229"/>
      <c r="G136" s="229"/>
      <c r="H136" s="229"/>
      <c r="I136" s="229"/>
      <c r="J136" s="230"/>
      <c r="K136" s="230"/>
      <c r="L136" s="230"/>
      <c r="M136" s="241"/>
      <c r="N136" s="207"/>
      <c r="O136" s="207"/>
      <c r="P136" s="191"/>
      <c r="Q136" s="139"/>
      <c r="R136" s="139"/>
      <c r="S136" s="139"/>
      <c r="T136" s="139"/>
      <c r="U136" s="139"/>
      <c r="V136" s="139">
        <f t="shared" si="38"/>
        <v>0</v>
      </c>
      <c r="W136" s="139">
        <f t="shared" ref="W136:W141" si="51">O136+V136</f>
        <v>0</v>
      </c>
      <c r="X136" s="130"/>
    </row>
    <row r="137" spans="1:24" ht="42.75" hidden="1" customHeight="1">
      <c r="A137" s="231"/>
      <c r="B137" s="232" t="s">
        <v>206</v>
      </c>
      <c r="C137" s="229" t="s">
        <v>200</v>
      </c>
      <c r="D137" s="231"/>
      <c r="E137" s="233">
        <f t="shared" ref="E137:F137" si="52">E138+E139+E140</f>
        <v>0</v>
      </c>
      <c r="F137" s="233">
        <f t="shared" si="52"/>
        <v>94</v>
      </c>
      <c r="G137" s="233"/>
      <c r="H137" s="233">
        <f t="shared" ref="H137:M137" si="53">H138+H139+H140</f>
        <v>105</v>
      </c>
      <c r="I137" s="233">
        <f t="shared" si="53"/>
        <v>105</v>
      </c>
      <c r="J137" s="233">
        <f t="shared" si="53"/>
        <v>105</v>
      </c>
      <c r="K137" s="233">
        <f t="shared" si="53"/>
        <v>105</v>
      </c>
      <c r="L137" s="233">
        <f t="shared" si="53"/>
        <v>105</v>
      </c>
      <c r="M137" s="233">
        <f t="shared" si="53"/>
        <v>105</v>
      </c>
      <c r="N137" s="207"/>
      <c r="O137" s="207"/>
      <c r="P137" s="191">
        <v>44</v>
      </c>
      <c r="Q137" s="139">
        <v>16</v>
      </c>
      <c r="R137" s="139"/>
      <c r="S137" s="139">
        <v>79</v>
      </c>
      <c r="T137" s="139">
        <v>16</v>
      </c>
      <c r="U137" s="139">
        <f>SUM(U138:U139)</f>
        <v>95</v>
      </c>
      <c r="V137" s="139">
        <f t="shared" si="38"/>
        <v>55.416666666666671</v>
      </c>
      <c r="W137" s="139">
        <f t="shared" si="51"/>
        <v>55.416666666666671</v>
      </c>
      <c r="X137" s="130"/>
    </row>
    <row r="138" spans="1:24" ht="13.5" hidden="1" customHeight="1">
      <c r="A138" s="231"/>
      <c r="B138" s="234" t="s">
        <v>201</v>
      </c>
      <c r="C138" s="229" t="s">
        <v>200</v>
      </c>
      <c r="D138" s="231"/>
      <c r="E138" s="231"/>
      <c r="F138" s="231">
        <v>75</v>
      </c>
      <c r="G138" s="231"/>
      <c r="H138" s="231">
        <v>92</v>
      </c>
      <c r="I138" s="231">
        <v>92</v>
      </c>
      <c r="J138" s="231">
        <v>92</v>
      </c>
      <c r="K138" s="231">
        <v>92</v>
      </c>
      <c r="L138" s="231">
        <v>92</v>
      </c>
      <c r="M138" s="231">
        <v>92</v>
      </c>
      <c r="N138" s="207"/>
      <c r="O138" s="207"/>
      <c r="P138" s="191"/>
      <c r="Q138" s="139">
        <v>14</v>
      </c>
      <c r="R138" s="139"/>
      <c r="S138" s="139">
        <v>64</v>
      </c>
      <c r="T138" s="139">
        <v>10</v>
      </c>
      <c r="U138" s="139">
        <f>S138+T138</f>
        <v>74</v>
      </c>
      <c r="V138" s="139">
        <f t="shared" ref="V138:V145" si="54">U138/12*7</f>
        <v>43.166666666666671</v>
      </c>
      <c r="W138" s="139">
        <f t="shared" si="51"/>
        <v>43.166666666666671</v>
      </c>
      <c r="X138" s="130"/>
    </row>
    <row r="139" spans="1:24" ht="12.75" hidden="1" customHeight="1">
      <c r="A139" s="229"/>
      <c r="B139" s="234" t="s">
        <v>202</v>
      </c>
      <c r="C139" s="229" t="s">
        <v>200</v>
      </c>
      <c r="D139" s="229"/>
      <c r="E139" s="229"/>
      <c r="F139" s="229">
        <v>19</v>
      </c>
      <c r="G139" s="229"/>
      <c r="H139" s="229">
        <v>13</v>
      </c>
      <c r="I139" s="229">
        <v>13</v>
      </c>
      <c r="J139" s="229">
        <v>13</v>
      </c>
      <c r="K139" s="229">
        <v>13</v>
      </c>
      <c r="L139" s="229">
        <v>13</v>
      </c>
      <c r="M139" s="229">
        <v>13</v>
      </c>
      <c r="N139" s="207"/>
      <c r="O139" s="207"/>
      <c r="P139" s="191"/>
      <c r="Q139" s="139">
        <v>2</v>
      </c>
      <c r="R139" s="139"/>
      <c r="S139" s="139">
        <v>15</v>
      </c>
      <c r="T139" s="139">
        <v>6</v>
      </c>
      <c r="U139" s="139">
        <f>S139+T139</f>
        <v>21</v>
      </c>
      <c r="V139" s="139">
        <f t="shared" si="54"/>
        <v>12.25</v>
      </c>
      <c r="W139" s="139">
        <f t="shared" si="51"/>
        <v>12.25</v>
      </c>
      <c r="X139" s="130"/>
    </row>
    <row r="140" spans="1:24" ht="30" hidden="1" customHeight="1">
      <c r="A140" s="229"/>
      <c r="B140" s="232" t="s">
        <v>203</v>
      </c>
      <c r="C140" s="229" t="s">
        <v>200</v>
      </c>
      <c r="D140" s="229"/>
      <c r="E140" s="235"/>
      <c r="F140" s="242"/>
      <c r="G140" s="242"/>
      <c r="H140" s="242"/>
      <c r="I140" s="242"/>
      <c r="J140" s="242"/>
      <c r="K140" s="242"/>
      <c r="L140" s="242"/>
      <c r="M140" s="242"/>
      <c r="N140" s="207"/>
      <c r="O140" s="207"/>
      <c r="P140" s="191"/>
      <c r="Q140" s="139"/>
      <c r="R140" s="139"/>
      <c r="S140" s="139"/>
      <c r="T140" s="139"/>
      <c r="U140" s="139"/>
      <c r="V140" s="139">
        <f t="shared" si="54"/>
        <v>0</v>
      </c>
      <c r="W140" s="139">
        <f t="shared" si="51"/>
        <v>0</v>
      </c>
      <c r="X140" s="130"/>
    </row>
    <row r="141" spans="1:24" ht="29.25" hidden="1" customHeight="1">
      <c r="A141" s="229"/>
      <c r="B141" s="232" t="s">
        <v>205</v>
      </c>
      <c r="C141" s="229" t="s">
        <v>204</v>
      </c>
      <c r="D141" s="229"/>
      <c r="E141" s="235"/>
      <c r="F141" s="242">
        <v>71407</v>
      </c>
      <c r="G141" s="242"/>
      <c r="H141" s="242">
        <v>71407</v>
      </c>
      <c r="I141" s="242">
        <v>75692</v>
      </c>
      <c r="J141" s="242">
        <v>79476</v>
      </c>
      <c r="K141" s="242">
        <v>82655</v>
      </c>
      <c r="L141" s="242">
        <v>85135</v>
      </c>
      <c r="M141" s="242">
        <v>78873</v>
      </c>
      <c r="N141" s="207"/>
      <c r="O141" s="207"/>
      <c r="P141" s="172">
        <v>40219</v>
      </c>
      <c r="Q141" s="246">
        <v>54347</v>
      </c>
      <c r="R141" s="246"/>
      <c r="S141" s="196">
        <v>52778</v>
      </c>
      <c r="T141" s="246">
        <v>47186</v>
      </c>
      <c r="U141" s="246">
        <f>S141+T141</f>
        <v>99964</v>
      </c>
      <c r="V141" s="139">
        <f t="shared" si="54"/>
        <v>58312.333333333336</v>
      </c>
      <c r="W141" s="139">
        <f t="shared" si="51"/>
        <v>58312.333333333336</v>
      </c>
      <c r="X141" s="255"/>
    </row>
    <row r="142" spans="1:24" ht="12.75" hidden="1" customHeight="1">
      <c r="A142" s="229"/>
      <c r="B142" s="234" t="s">
        <v>201</v>
      </c>
      <c r="C142" s="229" t="s">
        <v>204</v>
      </c>
      <c r="D142" s="229"/>
      <c r="E142" s="235"/>
      <c r="F142" s="242">
        <v>68577</v>
      </c>
      <c r="G142" s="242"/>
      <c r="H142" s="242">
        <v>68577</v>
      </c>
      <c r="I142" s="242">
        <v>72692</v>
      </c>
      <c r="J142" s="242">
        <v>76326</v>
      </c>
      <c r="K142" s="242">
        <v>79379</v>
      </c>
      <c r="L142" s="242">
        <v>81761</v>
      </c>
      <c r="M142" s="242">
        <v>75747</v>
      </c>
      <c r="N142" s="207"/>
      <c r="O142" s="207"/>
      <c r="Q142" s="246">
        <v>51182</v>
      </c>
      <c r="R142" s="246"/>
      <c r="S142" s="246">
        <v>46586</v>
      </c>
      <c r="T142" s="246">
        <v>43590</v>
      </c>
      <c r="U142" s="246">
        <f>S142+T142</f>
        <v>90176</v>
      </c>
      <c r="V142" s="139">
        <f t="shared" si="54"/>
        <v>52602.666666666672</v>
      </c>
      <c r="W142" s="247"/>
      <c r="X142" s="255"/>
    </row>
    <row r="143" spans="1:24" ht="12.75" hidden="1" customHeight="1">
      <c r="A143" s="229"/>
      <c r="B143" s="234" t="s">
        <v>202</v>
      </c>
      <c r="C143" s="229" t="s">
        <v>204</v>
      </c>
      <c r="D143" s="229"/>
      <c r="E143" s="235"/>
      <c r="F143" s="242">
        <v>91436</v>
      </c>
      <c r="G143" s="242"/>
      <c r="H143" s="242">
        <v>91436</v>
      </c>
      <c r="I143" s="242">
        <v>96922</v>
      </c>
      <c r="J143" s="242">
        <v>101768</v>
      </c>
      <c r="K143" s="242">
        <v>105839</v>
      </c>
      <c r="L143" s="242">
        <v>109014</v>
      </c>
      <c r="M143" s="242">
        <v>100996</v>
      </c>
      <c r="N143" s="207"/>
      <c r="O143" s="207"/>
      <c r="Q143" s="246">
        <v>76506</v>
      </c>
      <c r="R143" s="246"/>
      <c r="S143" s="246">
        <v>79193</v>
      </c>
      <c r="T143" s="246">
        <v>53181</v>
      </c>
      <c r="U143" s="246">
        <f>S143+T143</f>
        <v>132374</v>
      </c>
      <c r="V143" s="139">
        <f t="shared" si="54"/>
        <v>77218.166666666657</v>
      </c>
      <c r="W143" s="247"/>
      <c r="X143" s="255"/>
    </row>
    <row r="144" spans="1:24" ht="26.25" hidden="1" customHeight="1">
      <c r="A144" s="229"/>
      <c r="B144" s="232" t="s">
        <v>203</v>
      </c>
      <c r="C144" s="229" t="s">
        <v>204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Q144" s="246"/>
      <c r="R144" s="246"/>
      <c r="S144" s="246"/>
      <c r="T144" s="246"/>
      <c r="U144" s="246"/>
      <c r="V144" s="139">
        <f t="shared" si="54"/>
        <v>0</v>
      </c>
      <c r="W144" s="247"/>
      <c r="X144" s="255"/>
    </row>
    <row r="145" spans="1:24" ht="70.5" hidden="1" customHeight="1">
      <c r="A145" s="236"/>
      <c r="B145" s="237" t="s">
        <v>207</v>
      </c>
      <c r="C145" s="238" t="s">
        <v>5</v>
      </c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Q145" s="246"/>
      <c r="R145" s="246"/>
      <c r="S145" s="246"/>
      <c r="T145" s="246"/>
      <c r="U145" s="246"/>
      <c r="V145" s="139">
        <f t="shared" si="54"/>
        <v>0</v>
      </c>
      <c r="W145" s="247"/>
      <c r="X145" s="255"/>
    </row>
    <row r="146" spans="1:24" hidden="1">
      <c r="Q146" s="246"/>
      <c r="R146" s="246"/>
      <c r="S146" s="246"/>
      <c r="T146" s="246"/>
      <c r="U146" s="246"/>
      <c r="V146" s="246"/>
      <c r="W146" s="246"/>
      <c r="X146" s="255"/>
    </row>
    <row r="147" spans="1:24">
      <c r="Q147" s="246"/>
      <c r="R147" s="246"/>
      <c r="S147" s="246"/>
      <c r="T147" s="246"/>
      <c r="U147" s="246"/>
      <c r="V147" s="246"/>
      <c r="W147" s="246"/>
      <c r="X147" s="255"/>
    </row>
    <row r="149" spans="1:24" s="248" customFormat="1" ht="15.75">
      <c r="C149" s="249"/>
      <c r="D149" s="249"/>
      <c r="E149" s="249"/>
      <c r="F149" s="249"/>
      <c r="P149" s="250"/>
      <c r="Q149" s="250"/>
      <c r="R149" s="250"/>
      <c r="S149" s="250"/>
      <c r="T149" s="250"/>
      <c r="U149" s="250"/>
      <c r="V149" s="250"/>
      <c r="W149" s="250"/>
      <c r="X149" s="256"/>
    </row>
    <row r="150" spans="1:24" s="248" customFormat="1" ht="15.75">
      <c r="P150" s="250"/>
      <c r="Q150" s="250"/>
      <c r="R150" s="250"/>
      <c r="S150" s="250"/>
      <c r="T150" s="250"/>
      <c r="U150" s="250"/>
      <c r="V150" s="250"/>
      <c r="W150" s="250"/>
      <c r="X150" s="256"/>
    </row>
    <row r="151" spans="1:24" s="248" customFormat="1" ht="15.75">
      <c r="P151" s="250"/>
      <c r="Q151" s="250"/>
      <c r="R151" s="250"/>
      <c r="S151" s="250"/>
      <c r="T151" s="250"/>
      <c r="U151" s="250"/>
      <c r="V151" s="250"/>
      <c r="W151" s="250"/>
      <c r="X151" s="256"/>
    </row>
    <row r="152" spans="1:24" s="248" customFormat="1" ht="15.75">
      <c r="F152" s="249"/>
      <c r="P152" s="250"/>
      <c r="Q152" s="250"/>
      <c r="R152" s="250"/>
      <c r="S152" s="250"/>
      <c r="T152" s="250"/>
      <c r="U152" s="250"/>
      <c r="V152" s="250"/>
      <c r="W152" s="250"/>
      <c r="X152" s="256"/>
    </row>
    <row r="153" spans="1:24" s="248" customFormat="1" ht="15.75">
      <c r="P153" s="250"/>
      <c r="Q153" s="250"/>
      <c r="R153" s="250"/>
      <c r="S153" s="250"/>
      <c r="T153" s="250"/>
      <c r="U153" s="250"/>
      <c r="V153" s="250"/>
      <c r="W153" s="250"/>
      <c r="X153" s="256"/>
    </row>
  </sheetData>
  <mergeCells count="39">
    <mergeCell ref="O1:R1"/>
    <mergeCell ref="F100:F101"/>
    <mergeCell ref="A120:A121"/>
    <mergeCell ref="B120:B121"/>
    <mergeCell ref="A125:A126"/>
    <mergeCell ref="B125:B126"/>
    <mergeCell ref="M20:M21"/>
    <mergeCell ref="F65:F66"/>
    <mergeCell ref="H65:H66"/>
    <mergeCell ref="I65:I66"/>
    <mergeCell ref="J65:J66"/>
    <mergeCell ref="K65:K66"/>
    <mergeCell ref="L65:L66"/>
    <mergeCell ref="M65:M66"/>
    <mergeCell ref="F20:F21"/>
    <mergeCell ref="H20:H21"/>
    <mergeCell ref="I20:I21"/>
    <mergeCell ref="J20:J21"/>
    <mergeCell ref="K20:K21"/>
    <mergeCell ref="L20:L21"/>
    <mergeCell ref="U3:U5"/>
    <mergeCell ref="V3:V5"/>
    <mergeCell ref="W3:W5"/>
    <mergeCell ref="X3:X5"/>
    <mergeCell ref="Y3:Y5"/>
    <mergeCell ref="E4:E5"/>
    <mergeCell ref="H4:M4"/>
    <mergeCell ref="O3:O5"/>
    <mergeCell ref="P3:P5"/>
    <mergeCell ref="Q3:Q5"/>
    <mergeCell ref="R3:R5"/>
    <mergeCell ref="S3:S5"/>
    <mergeCell ref="T3:T5"/>
    <mergeCell ref="N3:N5"/>
    <mergeCell ref="A3:A5"/>
    <mergeCell ref="B3:B5"/>
    <mergeCell ref="C3:C5"/>
    <mergeCell ref="D3:D5"/>
    <mergeCell ref="F3:M3"/>
  </mergeCells>
  <printOptions horizontalCentered="1"/>
  <pageMargins left="0.23622047244094491" right="0.19685039370078741" top="0.31496062992125984" bottom="0.19685039370078741" header="0.31496062992125984" footer="0.19685039370078741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предельный тариф_2015-2021 гг.</vt:lpstr>
      <vt:lpstr>ИТС БАК 2016год</vt:lpstr>
      <vt:lpstr>'ИТС БАК 2016год'!Область_печати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2017-05-03T06:34:44Z</dcterms:modified>
</cp:coreProperties>
</file>